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9.xml" ContentType="application/vnd.openxmlformats-officedocument.spreadsheetml.worksheet+xml"/>
  <Override PartName="/xl/worksheets/sheet2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worksheets/sheet7.xml" ContentType="application/vnd.openxmlformats-officedocument.spreadsheetml.worksheet+xml"/>
  <Override PartName="/xl/worksheets/sheet14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6.xml" ContentType="application/vnd.openxmlformats-officedocument.spreadsheetml.worksheet+xml"/>
  <Override PartName="/xl/worksheets/sheet6.xml" ContentType="application/vnd.openxmlformats-officedocument.spreadsheetml.worksheet+xml"/>
  <Override PartName="/xl/worksheets/sheet3.xml" ContentType="application/vnd.openxmlformats-officedocument.spreadsheetml.worksheet+xml"/>
  <Override PartName="/xl/worksheets/sheet20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12"/>
  </bookViews>
  <sheets>
    <sheet name="Stmt of Fin. Position" sheetId="1" state="visible" r:id="rId2"/>
    <sheet name="Stmt of Activities" sheetId="2" state="visible" r:id="rId3"/>
    <sheet name="Stmt of Expenses" sheetId="3" state="visible" r:id="rId4"/>
    <sheet name="Stmt of Functional" sheetId="4" state="hidden" r:id="rId5"/>
    <sheet name="Cash Flows " sheetId="5" state="hidden" r:id="rId6"/>
    <sheet name="Cash Flow Wkst" sheetId="6" state="hidden" r:id="rId7"/>
    <sheet name="Note 2" sheetId="7" state="hidden" r:id="rId8"/>
    <sheet name="Note 3" sheetId="8" state="hidden" r:id="rId9"/>
    <sheet name="Note 4" sheetId="9" state="hidden" r:id="rId10"/>
    <sheet name="Note 6" sheetId="10" state="hidden" r:id="rId11"/>
    <sheet name="Note 8" sheetId="11" state="hidden" r:id="rId12"/>
    <sheet name="Note 11" sheetId="12" state="hidden" r:id="rId13"/>
    <sheet name="Changes in Fund Balance" sheetId="13" state="visible" r:id="rId14"/>
    <sheet name="Per Capita-New" sheetId="14" state="hidden" r:id="rId15"/>
    <sheet name="National Office" sheetId="15" state="hidden" r:id="rId16"/>
    <sheet name="Regional Offices" sheetId="16" state="hidden" r:id="rId17"/>
    <sheet name="Other Departments" sheetId="17" state="hidden" r:id="rId18"/>
    <sheet name="Defense Fund" sheetId="18" state="hidden" r:id="rId19"/>
    <sheet name="Contributions" sheetId="19" state="hidden" r:id="rId20"/>
    <sheet name="All Regions" sheetId="20" state="hidden" r:id="rId21"/>
    <sheet name="Sheet1" sheetId="21" state="hidden" r:id="rId22"/>
  </sheets>
  <definedNames>
    <definedName function="false" hidden="false" localSheetId="19" name="_xlnm.Print_Area" vbProcedure="false">'All Regions'!$A$1:$M$34</definedName>
    <definedName function="false" hidden="false" localSheetId="4" name="_xlnm.Print_Area" vbProcedure="false">'Cash Flows '!$A$1:$M$47</definedName>
    <definedName function="false" hidden="false" localSheetId="12" name="_xlnm.Print_Area" vbProcedure="false">'Changes in Fund Balance'!$A$1:$T$14</definedName>
    <definedName function="false" hidden="false" localSheetId="18" name="_xlnm.Print_Area" vbProcedure="false">Contributions!$A$1:$C$23</definedName>
    <definedName function="false" hidden="false" localSheetId="17" name="_xlnm.Print_Area" vbProcedure="false">'Defense Fund'!$A$1:$H$24</definedName>
    <definedName function="false" hidden="false" localSheetId="14" name="_xlnm.Print_Area" vbProcedure="false">'National Office'!$A$1:$I$35</definedName>
    <definedName function="false" hidden="false" localSheetId="16" name="_xlnm.Print_Area" vbProcedure="false">'Other Departments'!$A$1:$H$23</definedName>
    <definedName function="false" hidden="false" localSheetId="13" name="_xlnm.Print_Area" vbProcedure="false">'Per Capita-New'!$A$1:$H$25</definedName>
    <definedName function="false" hidden="false" localSheetId="15" name="_xlnm.Print_Area" vbProcedure="false">'Regional Offices'!$A$1:$H$44</definedName>
    <definedName function="false" hidden="false" localSheetId="1" name="_xlnm.Print_Area" vbProcedure="false">'Stmt of Activities'!$A$1:$AG$42</definedName>
    <definedName function="false" hidden="false" localSheetId="2" name="_xlnm.Print_Area" vbProcedure="false">'Stmt of Expenses'!$C$1:$AV$85</definedName>
    <definedName function="false" hidden="false" localSheetId="0" name="_xlnm.Print_Area" vbProcedure="false">'Stmt of Fin. Position'!$A$1:$AE$70</definedName>
    <definedName function="false" hidden="false" localSheetId="0" name="_xlnm.Print_Titles" vbProcedure="false">'Stmt of Fin. Position'!$A:$H</definedName>
    <definedName function="false" hidden="false" localSheetId="3" name="_xlnm.Print_Area" vbProcedure="false">'Stmt of Functional'!$B$1:$BM$89</definedName>
    <definedName function="false" hidden="false" localSheetId="0" name="_xlnm.Print_Area" vbProcedure="false">'Stmt of Fin. Position'!$A$1:$AE$70</definedName>
    <definedName function="false" hidden="false" localSheetId="0" name="_xlnm.Print_Titles" vbProcedure="false">'Stmt of Fin. Position'!$A:$H</definedName>
    <definedName function="false" hidden="false" localSheetId="1" name="_xlnm.Print_Area" vbProcedure="false">'Stmt of Activities'!$A$1:$AG$42</definedName>
    <definedName function="false" hidden="false" localSheetId="2" name="_xlnm.Print_Area" vbProcedure="false">'Stmt of Expenses'!$C$1:$AV$85</definedName>
    <definedName function="false" hidden="false" localSheetId="3" name="_xlnm.Print_Area" vbProcedure="false">'Stmt of Functional'!$B$1:$BM$89</definedName>
    <definedName function="false" hidden="false" localSheetId="4" name="_xlnm.Print_Area" vbProcedure="false">'Cash Flows '!$A$1:$M$47</definedName>
    <definedName function="false" hidden="false" localSheetId="12" name="_xlnm.Print_Area" vbProcedure="false">'Changes in Fund Balance'!$A$1:$T$14</definedName>
    <definedName function="false" hidden="false" localSheetId="13" name="_xlnm.Print_Area" vbProcedure="false">'Per Capita-New'!$A$1:$H$25</definedName>
    <definedName function="false" hidden="false" localSheetId="14" name="_xlnm.Print_Area" vbProcedure="false">'National Office'!$A$1:$I$35</definedName>
    <definedName function="false" hidden="false" localSheetId="15" name="_xlnm.Print_Area" vbProcedure="false">'Regional Offices'!$A$1:$H$44</definedName>
    <definedName function="false" hidden="false" localSheetId="16" name="_xlnm.Print_Area" vbProcedure="false">'Other Departments'!$A$1:$H$23</definedName>
    <definedName function="false" hidden="false" localSheetId="17" name="_xlnm.Print_Area" vbProcedure="false">'Defense Fund'!$A$1:$H$24</definedName>
    <definedName function="false" hidden="false" localSheetId="18" name="_xlnm.Print_Area" vbProcedure="false">Contributions!$A$1:$C$23</definedName>
    <definedName function="false" hidden="false" localSheetId="19" name="_xlnm.Print_Area" vbProcedure="false">'All Regions'!$A$1:$M$34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<sst xmlns="http://schemas.openxmlformats.org/spreadsheetml/2006/main" count="703" uniqueCount="343">
  <si>
    <t>Utility Workers Union of America</t>
  </si>
  <si>
    <t>Statements of Financial Position</t>
  </si>
  <si>
    <t>Temporarily</t>
  </si>
  <si>
    <t> </t>
  </si>
  <si>
    <t>Unrestricted</t>
  </si>
  <si>
    <t>Restricted</t>
  </si>
  <si>
    <t>Special</t>
  </si>
  <si>
    <t>Defense</t>
  </si>
  <si>
    <t>Post-</t>
  </si>
  <si>
    <t>Political-</t>
  </si>
  <si>
    <t>and</t>
  </si>
  <si>
    <t>Retirement</t>
  </si>
  <si>
    <t>Legislative</t>
  </si>
  <si>
    <t>retirement</t>
  </si>
  <si>
    <t>General</t>
  </si>
  <si>
    <t>Organizing</t>
  </si>
  <si>
    <t>Benefits</t>
  </si>
  <si>
    <t>Education</t>
  </si>
  <si>
    <t>COPE</t>
  </si>
  <si>
    <t>Fund</t>
  </si>
  <si>
    <t>Total</t>
  </si>
  <si>
    <t>Assets</t>
  </si>
  <si>
    <t>Current assets</t>
  </si>
  <si>
    <t>Cash and cash equivalents</t>
  </si>
  <si>
    <t>Accrued interest receivable</t>
  </si>
  <si>
    <t>Per capita dues receivable</t>
  </si>
  <si>
    <t>Accounts receivable</t>
  </si>
  <si>
    <t>Due from (to) other funds</t>
  </si>
  <si>
    <t>Receivable from locals for bond premiums</t>
  </si>
  <si>
    <t>Prepaid expenses</t>
  </si>
  <si>
    <t>Note receivable - current</t>
  </si>
  <si>
    <t>Total current assets</t>
  </si>
  <si>
    <t>Investments</t>
  </si>
  <si>
    <t>Furniture and equipment</t>
  </si>
  <si>
    <t>       Total assets</t>
  </si>
  <si>
    <t>Liabilities and Net Assets</t>
  </si>
  <si>
    <t>Current liabilities</t>
  </si>
  <si>
    <t>Accounts payable and accrued expenses</t>
  </si>
  <si>
    <t>Due to broker</t>
  </si>
  <si>
    <t>Deferred per capita dues</t>
  </si>
  <si>
    <t>Funds held on behalf of others</t>
  </si>
  <si>
    <t>Total current liabilities</t>
  </si>
  <si>
    <t>Long-term liabilities</t>
  </si>
  <si>
    <t>Accrued postemployment benefits cost</t>
  </si>
  <si>
    <t>Deferred rent</t>
  </si>
  <si>
    <t>Deferred compensation liability</t>
  </si>
  <si>
    <t>Total long-term liabilities</t>
  </si>
  <si>
    <t>Total liabilities</t>
  </si>
  <si>
    <t>Net assets</t>
  </si>
  <si>
    <t>Temporarily restricted</t>
  </si>
  <si>
    <t>Without donor restrictions</t>
  </si>
  <si>
    <t>General Fund</t>
  </si>
  <si>
    <t>Special Defense and Organizing Fund</t>
  </si>
  <si>
    <t>Convention Fund</t>
  </si>
  <si>
    <t>Health &amp; Post Retirement Benefits Fund</t>
  </si>
  <si>
    <t>Political-Legislative Education Fund</t>
  </si>
  <si>
    <t>With donor restrictions</t>
  </si>
  <si>
    <t>Total net assets</t>
  </si>
  <si>
    <t>       Total liabilities and net assets</t>
  </si>
  <si>
    <t>Statements of Activities</t>
  </si>
  <si>
    <t> December 31, 2018 </t>
  </si>
  <si>
    <t>Without </t>
  </si>
  <si>
    <t>With Donor</t>
  </si>
  <si>
    <t>Donor Restrictions</t>
  </si>
  <si>
    <t>Restrictions</t>
  </si>
  <si>
    <t>Revenue</t>
  </si>
  <si>
    <t>Per capita dues</t>
  </si>
  <si>
    <t>$</t>
  </si>
  <si>
    <t>Initiation and charter fees</t>
  </si>
  <si>
    <t>Interest and dividends - net of </t>
  </si>
  <si>
    <t>investment expenses</t>
  </si>
  <si>
    <t>Allocation of interest and dividends </t>
  </si>
  <si>
    <t>Net appreciation (depreciation)</t>
  </si>
  <si>
    <t>fair value of investments</t>
  </si>
  <si>
    <t>Contributions</t>
  </si>
  <si>
    <t>Royalties</t>
  </si>
  <si>
    <t>Grant revenue</t>
  </si>
  <si>
    <t>Other </t>
  </si>
  <si>
    <t>Net assets released from purpose restrictions</t>
  </si>
  <si>
    <t>Total revenue</t>
  </si>
  <si>
    <t>Expenses</t>
  </si>
  <si>
    <t>Change in net assets</t>
  </si>
  <si>
    <t>Inter-fund transfer</t>
  </si>
  <si>
    <t>Beginning of year</t>
  </si>
  <si>
    <t>End of year</t>
  </si>
  <si>
    <t>Statements of Functional Expenses</t>
  </si>
  <si>
    <t>Member Representation</t>
  </si>
  <si>
    <t>Organizing and Defense</t>
  </si>
  <si>
    <t>Research, Education and Publication</t>
  </si>
  <si>
    <t>Political</t>
  </si>
  <si>
    <t>General and Administrative</t>
  </si>
  <si>
    <t>Research</t>
  </si>
  <si>
    <t>G&amp;A</t>
  </si>
  <si>
    <t>National</t>
  </si>
  <si>
    <t>Regional</t>
  </si>
  <si>
    <t>Other</t>
  </si>
  <si>
    <t>Salaries</t>
  </si>
  <si>
    <t>Lost time payments</t>
  </si>
  <si>
    <t>Payroll taxes</t>
  </si>
  <si>
    <t>Pension</t>
  </si>
  <si>
    <t>Health and welfare benefits </t>
  </si>
  <si>
    <t>Postretirement benefits</t>
  </si>
  <si>
    <t>Lockout benefits</t>
  </si>
  <si>
    <t>Hotel and meal expenses</t>
  </si>
  <si>
    <t>Transportation</t>
  </si>
  <si>
    <t>Executive Board expenses</t>
  </si>
  <si>
    <t>- 5 -</t>
  </si>
  <si>
    <t>and allowances</t>
  </si>
  <si>
    <t>Office rent and services</t>
  </si>
  <si>
    <t>Temporary office services</t>
  </si>
  <si>
    <t>Supplies and materials</t>
  </si>
  <si>
    <t>Postage and delivery</t>
  </si>
  <si>
    <t>Telephone</t>
  </si>
  <si>
    <t>Insurance</t>
  </si>
  <si>
    <t>The Utility Worker</t>
  </si>
  <si>
    <t>Professional services</t>
  </si>
  <si>
    <t>Dues and subscriptions</t>
  </si>
  <si>
    <t>Scholarships</t>
  </si>
  <si>
    <t>COPE Fund contributions</t>
  </si>
  <si>
    <t>Affiliation fees</t>
  </si>
  <si>
    <t>Training</t>
  </si>
  <si>
    <t>Conferences and meetings</t>
  </si>
  <si>
    <t>Grant expenses</t>
  </si>
  <si>
    <t>Organizing campaigns</t>
  </si>
  <si>
    <t>Political education</t>
  </si>
  <si>
    <t>Depreciation and amortization</t>
  </si>
  <si>
    <t>Convention</t>
  </si>
  <si>
    <t>Per PY w/p 1400.10</t>
  </si>
  <si>
    <t>Per W/P 1400.10</t>
  </si>
  <si>
    <t>Per 1400.10</t>
  </si>
  <si>
    <t>Checking</t>
  </si>
  <si>
    <t> - 5 -</t>
  </si>
  <si>
    <t>Statements of Expenses</t>
  </si>
  <si>
    <t>Years Ended December 31, 2018 and 2017</t>
  </si>
  <si>
    <t>Program Services</t>
  </si>
  <si>
    <t>Office</t>
  </si>
  <si>
    <t>Offices</t>
  </si>
  <si>
    <t>Departments</t>
  </si>
  <si>
    <t>- 5  -</t>
  </si>
  <si>
    <t>member represntation</t>
  </si>
  <si>
    <t>Statements of Cash Flows</t>
  </si>
  <si>
    <t>Cash flows from operating activities</t>
  </si>
  <si>
    <t>Adjustments to reconcile change in net assets</t>
  </si>
  <si>
    <t>to net cash provided by operating activities</t>
  </si>
  <si>
    <t>Net (appreciation) depreciation in fair value of investments</t>
  </si>
  <si>
    <t>Loss on disposal of furniture and equipment</t>
  </si>
  <si>
    <t>Change in assets</t>
  </si>
  <si>
    <t>Per capita dues receivable </t>
  </si>
  <si>
    <t>Change in liabilities</t>
  </si>
  <si>
    <t>Accrued postemployment benefits costs</t>
  </si>
  <si>
    <t>Net cash provided by operating activities</t>
  </si>
  <si>
    <t>Cash flows from investing activities</t>
  </si>
  <si>
    <t>Purchases of furniture and equipment</t>
  </si>
  <si>
    <t>Purchases of investments</t>
  </si>
  <si>
    <t>Proceeds from sale of investments</t>
  </si>
  <si>
    <t>Repayments of loans made</t>
  </si>
  <si>
    <t>Net cash used for investing activities</t>
  </si>
  <si>
    <t>Net change in cash and cash equivalents</t>
  </si>
  <si>
    <t>s</t>
  </si>
  <si>
    <t>GF</t>
  </si>
  <si>
    <t>DF</t>
  </si>
  <si>
    <t>Beg MV</t>
  </si>
  <si>
    <t>Purchases</t>
  </si>
  <si>
    <t>Net app/depr</t>
  </si>
  <si>
    <t>Sales Proceeds</t>
  </si>
  <si>
    <t>End MV</t>
  </si>
  <si>
    <t>Notes Receivable beg bal.</t>
  </si>
  <si>
    <t>Collections on note receivable</t>
  </si>
  <si>
    <t>Notes Receivable end. Bal.</t>
  </si>
  <si>
    <t>Beg of Year Fixed Assets</t>
  </si>
  <si>
    <t>Depreciation</t>
  </si>
  <si>
    <t>Loss on Disposals</t>
  </si>
  <si>
    <t>Fixed Assets</t>
  </si>
  <si>
    <t>PY A/P</t>
  </si>
  <si>
    <t>CY A/P</t>
  </si>
  <si>
    <t>LM-2 Purchases</t>
  </si>
  <si>
    <t>Movement</t>
  </si>
  <si>
    <t>Net App/Dep</t>
  </si>
  <si>
    <t>Rounding off</t>
  </si>
  <si>
    <t>Per capita receivable</t>
  </si>
  <si>
    <t>Furniture and equipment, net of accumulated</t>
  </si>
  <si>
    <t>2018</t>
  </si>
  <si>
    <t>2017</t>
  </si>
  <si>
    <t>Total assets at end of year</t>
  </si>
  <si>
    <t>Less:  nonfinancial assets</t>
  </si>
  <si>
    <t>Prepaid expenses and deferred charges</t>
  </si>
  <si>
    <t>Furniture and equipment, net</t>
  </si>
  <si>
    <t>Total financial assets at the end of year</t>
  </si>
  <si>
    <t>Less:  amounts not available to meet general </t>
  </si>
  <si>
    <t>expenditures coming due in more than one year</t>
  </si>
  <si>
    <t>Cash subject to donor-imposed restrictions</t>
  </si>
  <si>
    <t>Financial assets available to meet general expenditures </t>
  </si>
  <si>
    <t>coming in the next year</t>
  </si>
  <si>
    <t>Fair</t>
  </si>
  <si>
    <t>Cost</t>
  </si>
  <si>
    <t>Value</t>
  </si>
  <si>
    <t>Common stocks</t>
  </si>
  <si>
    <t>AFL-CIO Housing Investment Trust</t>
  </si>
  <si>
    <t>Mutual funds</t>
  </si>
  <si>
    <t>Certificate of deposit</t>
  </si>
  <si>
    <t>Interest and dividends</t>
  </si>
  <si>
    <t>Less:  investment fees</t>
  </si>
  <si>
    <t>Significant</t>
  </si>
  <si>
    <t>Quoted</t>
  </si>
  <si>
    <t>Observable</t>
  </si>
  <si>
    <t>Unobservable</t>
  </si>
  <si>
    <t>Prices</t>
  </si>
  <si>
    <t>Inputs</t>
  </si>
  <si>
    <t>Fair Value</t>
  </si>
  <si>
    <t>(Level 1)</t>
  </si>
  <si>
    <t>(Level 2)</t>
  </si>
  <si>
    <t>(Level 3)</t>
  </si>
  <si>
    <t>Common stock</t>
  </si>
  <si>
    <t>Short-Term Bond</t>
  </si>
  <si>
    <t>Intermediate-Term Bond</t>
  </si>
  <si>
    <t>Blend Funds</t>
  </si>
  <si>
    <t>Large Value</t>
  </si>
  <si>
    <t>Large Growth</t>
  </si>
  <si>
    <t>Diversified Emerging Markets</t>
  </si>
  <si>
    <t>Foreign Large Blend</t>
  </si>
  <si>
    <t>Inflation-Protected Bond</t>
  </si>
  <si>
    <t>Energy Limited Partnership</t>
  </si>
  <si>
    <t>Investments measured at</t>
  </si>
  <si>
    <t>net asset value*</t>
  </si>
  <si>
    <t>Short-Term Bonds</t>
  </si>
  <si>
    <t>High Yield Bond</t>
  </si>
  <si>
    <t>Redemption</t>
  </si>
  <si>
    <t>Unfunded </t>
  </si>
  <si>
    <t>Notice</t>
  </si>
  <si>
    <t>Commitments</t>
  </si>
  <si>
    <t>Frequency</t>
  </si>
  <si>
    <t>Period</t>
  </si>
  <si>
    <t>Registered Investment</t>
  </si>
  <si>
    <t>Company</t>
  </si>
  <si>
    <t>N/A</t>
  </si>
  <si>
    <t>Monthly</t>
  </si>
  <si>
    <t>15 days</t>
  </si>
  <si>
    <t>December 31,</t>
  </si>
  <si>
    <t>Accrued pension benefit obligation</t>
  </si>
  <si>
    <t>Change in accrued cost</t>
  </si>
  <si>
    <t>Benefits paid from the General Fund</t>
  </si>
  <si>
    <t>Net periodic benefit costs</t>
  </si>
  <si>
    <t>Year ending December 31,</t>
  </si>
  <si>
    <t>Net Asset Classes</t>
  </si>
  <si>
    <t>As Previously Presented</t>
  </si>
  <si>
    <t>After Adoption of ASU 2016-14</t>
  </si>
  <si>
    <t>Unrestricted net assets</t>
  </si>
  <si>
    <t>Temporarily restricted net assets</t>
  </si>
  <si>
    <t>Net assets without donor restrictions</t>
  </si>
  <si>
    <t>Net assets with donor restrictions</t>
  </si>
  <si>
    <t>Schedule of Changes in Net Assets by Fund</t>
  </si>
  <si>
    <t>Year Ended December 31, 2018</t>
  </si>
  <si>
    <t>Political Legislative Education Fund</t>
  </si>
  <si>
    <t>COPE Fund</t>
  </si>
  <si>
    <t>PY AP</t>
  </si>
  <si>
    <t>Beginning balance - January 1, 2018</t>
  </si>
  <si>
    <t>Fund transfers</t>
  </si>
  <si>
    <t>Excess (deficiency) of revenue over expenses</t>
  </si>
  <si>
    <t>Ending balance - December 31, 2018</t>
  </si>
  <si>
    <t>Per Capita and Fee Revenue</t>
  </si>
  <si>
    <t>Initiation</t>
  </si>
  <si>
    <t>Number of</t>
  </si>
  <si>
    <t>Paid  </t>
  </si>
  <si>
    <t>Charter</t>
  </si>
  <si>
    <t>Members</t>
  </si>
  <si>
    <t>Per Capita</t>
  </si>
  <si>
    <t>Fees</t>
  </si>
  <si>
    <t>(Unaudited)</t>
  </si>
  <si>
    <t>By Region</t>
  </si>
  <si>
    <t>Region 1</t>
  </si>
  <si>
    <t>Region 2</t>
  </si>
  <si>
    <t>Region 3</t>
  </si>
  <si>
    <t>Region 4</t>
  </si>
  <si>
    <t>Region 5</t>
  </si>
  <si>
    <t>Totals</t>
  </si>
  <si>
    <t>National Office Salaries</t>
  </si>
  <si>
    <t>Michael Langford, President</t>
  </si>
  <si>
    <t>Michael Coleman, Secretary-Treasurer</t>
  </si>
  <si>
    <t>Steven Van Slooten, Executive Vice President</t>
  </si>
  <si>
    <t>John Duffy, Vice President</t>
  </si>
  <si>
    <t>Cheryl Mansfield, Secretary</t>
  </si>
  <si>
    <t>Mary D. York, Administrative Assistant to the President</t>
  </si>
  <si>
    <t>Lee Anderson, Government Affairs Director</t>
  </si>
  <si>
    <t>John MacNeil, National Safety Director/Organizer</t>
  </si>
  <si>
    <t>David Radtke, General Counsel</t>
  </si>
  <si>
    <t>Stacy Paulo, Executive Administrator</t>
  </si>
  <si>
    <t>Subtotal</t>
  </si>
  <si>
    <t>Adjustments</t>
  </si>
  <si>
    <t>Changes in vacation accrual from prior year</t>
  </si>
  <si>
    <t>Salaries allocated to</t>
  </si>
  <si>
    <t>Total adjustments</t>
  </si>
  <si>
    <t>Total national office salaries</t>
  </si>
  <si>
    <t>Regional Offices' Salaries</t>
  </si>
  <si>
    <t>Region No. 1</t>
  </si>
  <si>
    <t>John Devlin, Senior National Rep</t>
  </si>
  <si>
    <t>Reggie Davis, Senior National Rep</t>
  </si>
  <si>
    <t>Allocate Adjustments for All Region Schedule</t>
  </si>
  <si>
    <t>Shawn Garvey, National Rep</t>
  </si>
  <si>
    <t>Daniel Hurley, National Rep</t>
  </si>
  <si>
    <t>Add:</t>
  </si>
  <si>
    <t>Region No. 2</t>
  </si>
  <si>
    <t>James Lewis, National Rep</t>
  </si>
  <si>
    <t>Leonidas Labelle, National Rep</t>
  </si>
  <si>
    <t>Region No. 3</t>
  </si>
  <si>
    <t>Richard Cossell, National Rep</t>
  </si>
  <si>
    <t>Kelly Cooper, National Rep</t>
  </si>
  <si>
    <t>Region No. 4</t>
  </si>
  <si>
    <t>James Gennett, National Rep</t>
  </si>
  <si>
    <t>James Harrison, National Rep</t>
  </si>
  <si>
    <t>Region No. 5</t>
  </si>
  <si>
    <t>Gerardo Acosta, National Rep</t>
  </si>
  <si>
    <t>Beth Simon, National Rep</t>
  </si>
  <si>
    <t>Salaries allocated from</t>
  </si>
  <si>
    <t>Total regional offices' salaries</t>
  </si>
  <si>
    <t>N/A FOR 2017 - DO NOT PRINT</t>
  </si>
  <si>
    <t>Other Departments' Salaries</t>
  </si>
  <si>
    <t>Research and Education Departments</t>
  </si>
  <si>
    <t>Jami Simon, National Training Director</t>
  </si>
  <si>
    <t>Salaries allocated to:</t>
  </si>
  <si>
    <t>     Total other department's salaries</t>
  </si>
  <si>
    <t>Robert Houser, Director of Organizing</t>
  </si>
  <si>
    <t>Larry Kelley, Organizer</t>
  </si>
  <si>
    <t>Valerie King, Organizer</t>
  </si>
  <si>
    <t>Mark Brooks, Senior Researcher</t>
  </si>
  <si>
    <t>Robert Mahoney, National Rep</t>
  </si>
  <si>
    <t>National offices</t>
  </si>
  <si>
    <t>Regional offices</t>
  </si>
  <si>
    <t>Total Special Defense and Organizing Fund salaries</t>
  </si>
  <si>
    <t>Schedule of Contributions</t>
  </si>
  <si>
    <t>Platform Art, Inc.</t>
  </si>
  <si>
    <t>International Brotherhood of Boilermakers</t>
  </si>
  <si>
    <t>TURN</t>
  </si>
  <si>
    <t>Voter Not Politicians Ballot Committee</t>
  </si>
  <si>
    <t>Promote the Vote</t>
  </si>
  <si>
    <t>Union Sportsman Alliance</t>
  </si>
  <si>
    <t>Friends of Labor Center</t>
  </si>
  <si>
    <t>Jobs with Justice</t>
  </si>
  <si>
    <t>Others</t>
  </si>
  <si>
    <t>                    Total contributions</t>
  </si>
  <si>
    <t>Schedule of Regional Offices' Expenses</t>
  </si>
  <si>
    <t>Transportation - other</t>
  </si>
  <si>
    <t>Office rent</t>
  </si>
  <si>
    <t>             Total</t>
  </si>
</sst>
</file>

<file path=xl/styles.xml><?xml version="1.0" encoding="utf-8"?>
<styleSheet xmlns="http://schemas.openxmlformats.org/spreadsheetml/2006/main">
  <numFmts count="23">
    <numFmt numFmtId="164" formatCode="GENERAL"/>
    <numFmt numFmtId="165" formatCode="_(* #,##0.00_);_(* \(#,##0.00\);_(* \-??_);_(@_)"/>
    <numFmt numFmtId="166" formatCode="_(\$* #,##0.00_);_(\$* \(#,##0.00\);_(\$* \-??_);_(@_)"/>
    <numFmt numFmtId="167" formatCode="0%"/>
    <numFmt numFmtId="168" formatCode="MMMM\ D&quot;, &quot;YYYY;@"/>
    <numFmt numFmtId="169" formatCode="YYYY"/>
    <numFmt numFmtId="170" formatCode="_(\$* #,##0_);_(\$* \(#,##0\);_(\$* \-??_);_(@_)"/>
    <numFmt numFmtId="171" formatCode="_(* #,##0_);_(* \(#,##0\);_(* \-_);_(@_)"/>
    <numFmt numFmtId="172" formatCode="_(* #,##0_);_(* \(#,##0\);_(* \-??_);_(@_)"/>
    <numFmt numFmtId="173" formatCode="#,##0_);\(#,##0\)"/>
    <numFmt numFmtId="174" formatCode="#,##0_);[RED]\(#,##0\)"/>
    <numFmt numFmtId="175" formatCode="\$#,##0_);[RED]&quot;($&quot;#,##0\)"/>
    <numFmt numFmtId="176" formatCode="MMMM\ D&quot;, &quot;YYYY"/>
    <numFmt numFmtId="177" formatCode="0.00%"/>
    <numFmt numFmtId="178" formatCode="_(\$* #,##0_);_(\$* \(#,##0\);_(\$* \-_);_(@_)"/>
    <numFmt numFmtId="179" formatCode="#,##0.00_);[RED]\(#,##0.00\)"/>
    <numFmt numFmtId="180" formatCode="M/D/YY"/>
    <numFmt numFmtId="181" formatCode="_(* #,##0.00_);_(* \(#,##0.00\);_(* \-_);_(@_)"/>
    <numFmt numFmtId="182" formatCode="D\-MMM\-YY"/>
    <numFmt numFmtId="183" formatCode="M/D/YYYY"/>
    <numFmt numFmtId="184" formatCode="@"/>
    <numFmt numFmtId="185" formatCode="#,##0.00;[RED]#,##0.00"/>
    <numFmt numFmtId="186" formatCode="0.00"/>
  </numFmts>
  <fonts count="6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MS Sans Serif"/>
      <family val="2"/>
      <charset val="1"/>
    </font>
    <font>
      <sz val="11"/>
      <color rgb="FF000000"/>
      <name val="Calibri"/>
      <family val="2"/>
      <charset val="1"/>
    </font>
    <font>
      <sz val="11"/>
      <name val="Arial"/>
      <family val="2"/>
      <charset val="1"/>
    </font>
    <font>
      <sz val="12"/>
      <name val="Times New Roman"/>
      <family val="1"/>
      <charset val="1"/>
    </font>
    <font>
      <b val="true"/>
      <sz val="15"/>
      <name val="Times Roman SC Alt"/>
      <family val="0"/>
      <charset val="1"/>
    </font>
    <font>
      <b val="true"/>
      <sz val="14"/>
      <name val="Times Roman SC Alt"/>
      <family val="0"/>
      <charset val="1"/>
    </font>
    <font>
      <sz val="15"/>
      <name val="Times Roman SC Alt"/>
      <family val="0"/>
      <charset val="1"/>
    </font>
    <font>
      <sz val="14"/>
      <name val="Times Roman SC Alt"/>
      <family val="0"/>
      <charset val="1"/>
    </font>
    <font>
      <sz val="11"/>
      <name val="Times New Roman"/>
      <family val="1"/>
      <charset val="1"/>
    </font>
    <font>
      <sz val="12"/>
      <name val="Times Roman SC Alt"/>
      <family val="0"/>
      <charset val="1"/>
    </font>
    <font>
      <sz val="12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u val="single"/>
      <sz val="12"/>
      <color rgb="FF000000"/>
      <name val="Times New Roman"/>
      <family val="1"/>
      <charset val="1"/>
    </font>
    <font>
      <u val="single"/>
      <sz val="12"/>
      <name val="Times New Roman"/>
      <family val="1"/>
      <charset val="1"/>
    </font>
    <font>
      <u val="double"/>
      <sz val="12"/>
      <name val="Times New Roman"/>
      <family val="1"/>
      <charset val="1"/>
    </font>
    <font>
      <u val="double"/>
      <sz val="12"/>
      <color rgb="FF000000"/>
      <name val="Times New Roman"/>
      <family val="1"/>
      <charset val="1"/>
    </font>
    <font>
      <b val="true"/>
      <sz val="21"/>
      <name val="Times Roman SC Alt"/>
      <family val="0"/>
      <charset val="1"/>
    </font>
    <font>
      <sz val="21"/>
      <name val="Times Roman SC Alt"/>
      <family val="0"/>
      <charset val="1"/>
    </font>
    <font>
      <b val="true"/>
      <sz val="13"/>
      <name val="Times Roman SC Alt"/>
      <family val="0"/>
      <charset val="1"/>
    </font>
    <font>
      <sz val="13"/>
      <name val="Times Roman SC Alt"/>
      <family val="0"/>
      <charset val="1"/>
    </font>
    <font>
      <sz val="12"/>
      <color rgb="FFFF0000"/>
      <name val="Times New Roman"/>
      <family val="1"/>
      <charset val="1"/>
    </font>
    <font>
      <sz val="21"/>
      <name val="Times New Roman"/>
      <family val="1"/>
      <charset val="1"/>
    </font>
    <font>
      <sz val="16"/>
      <name val="Times New Roman"/>
      <family val="1"/>
      <charset val="1"/>
    </font>
    <font>
      <i val="true"/>
      <sz val="12"/>
      <name val="Times New Roman"/>
      <family val="1"/>
      <charset val="1"/>
    </font>
    <font>
      <sz val="18"/>
      <name val="Times New Roman"/>
      <family val="1"/>
      <charset val="1"/>
    </font>
    <font>
      <sz val="14"/>
      <name val="Times New Roman"/>
      <family val="1"/>
      <charset val="1"/>
    </font>
    <font>
      <sz val="12"/>
      <name val="Arial"/>
      <family val="2"/>
      <charset val="1"/>
    </font>
    <font>
      <b val="true"/>
      <sz val="12"/>
      <name val="Times New Roman"/>
      <family val="1"/>
      <charset val="1"/>
    </font>
    <font>
      <b val="true"/>
      <sz val="13"/>
      <name val="Times New Roman"/>
      <family val="1"/>
      <charset val="1"/>
    </font>
    <font>
      <sz val="13"/>
      <name val="Times New Roman"/>
      <family val="1"/>
      <charset val="1"/>
    </font>
    <font>
      <b val="true"/>
      <sz val="12"/>
      <name val="Times Roman SC Alt"/>
      <family val="0"/>
      <charset val="1"/>
    </font>
    <font>
      <sz val="10"/>
      <color rgb="FFFF0000"/>
      <name val="Arial"/>
      <family val="2"/>
      <charset val="1"/>
    </font>
    <font>
      <b val="true"/>
      <sz val="10"/>
      <name val="Calibri"/>
      <family val="2"/>
      <charset val="1"/>
    </font>
    <font>
      <b val="true"/>
      <sz val="8"/>
      <color rgb="FF0070C0"/>
      <name val="Arial"/>
      <family val="2"/>
      <charset val="1"/>
    </font>
    <font>
      <b val="true"/>
      <sz val="10"/>
      <color rgb="FF0070C0"/>
      <name val="Arial Narrow"/>
      <family val="2"/>
      <charset val="1"/>
    </font>
    <font>
      <sz val="10"/>
      <color rgb="FF0070C0"/>
      <name val="Calibri"/>
      <family val="2"/>
      <charset val="1"/>
    </font>
    <font>
      <sz val="10"/>
      <name val="Calibri"/>
      <family val="2"/>
      <charset val="1"/>
    </font>
    <font>
      <sz val="10"/>
      <color rgb="FF7030A0"/>
      <name val="Arial"/>
      <family val="2"/>
      <charset val="1"/>
    </font>
    <font>
      <sz val="10"/>
      <color rgb="FF0000FF"/>
      <name val="Calibri"/>
      <family val="2"/>
      <charset val="1"/>
    </font>
    <font>
      <sz val="8"/>
      <name val="Arial"/>
      <family val="2"/>
      <charset val="1"/>
    </font>
    <font>
      <sz val="10"/>
      <color rgb="FF00B050"/>
      <name val="Arial"/>
      <family val="2"/>
      <charset val="1"/>
    </font>
    <font>
      <u val="single"/>
      <sz val="8"/>
      <name val="Arial"/>
      <family val="2"/>
      <charset val="1"/>
    </font>
    <font>
      <sz val="10"/>
      <color rgb="FF0000FF"/>
      <name val="Arial"/>
      <family val="2"/>
      <charset val="1"/>
    </font>
    <font>
      <sz val="10"/>
      <color rgb="FF00B050"/>
      <name val="Calibri"/>
      <family val="2"/>
      <charset val="1"/>
    </font>
    <font>
      <sz val="10"/>
      <color rgb="FF7030A0"/>
      <name val="Calibri"/>
      <family val="2"/>
      <charset val="1"/>
    </font>
    <font>
      <b val="true"/>
      <sz val="10"/>
      <name val="Arial"/>
      <family val="2"/>
      <charset val="1"/>
    </font>
    <font>
      <sz val="10"/>
      <name val="Times New Roman"/>
      <family val="1"/>
      <charset val="1"/>
    </font>
    <font>
      <sz val="8"/>
      <color rgb="FF000000"/>
      <name val="Arial"/>
      <family val="2"/>
      <charset val="1"/>
    </font>
    <font>
      <b val="true"/>
      <sz val="20"/>
      <name val="Times Roman SC Alt"/>
      <family val="0"/>
      <charset val="1"/>
    </font>
    <font>
      <sz val="20"/>
      <name val="Times Roman SC Alt"/>
      <family val="0"/>
      <charset val="1"/>
    </font>
    <font>
      <b val="true"/>
      <sz val="10"/>
      <name val="Times Roman SC Alt"/>
      <family val="0"/>
      <charset val="1"/>
    </font>
    <font>
      <sz val="10"/>
      <name val="Times Roman SC Alt"/>
      <family val="0"/>
      <charset val="1"/>
    </font>
    <font>
      <i val="true"/>
      <u val="single"/>
      <sz val="10"/>
      <name val="Arial"/>
      <family val="2"/>
      <charset val="1"/>
    </font>
    <font>
      <u val="single"/>
      <sz val="10"/>
      <name val="Arial"/>
      <family val="2"/>
      <charset val="1"/>
    </font>
    <font>
      <b val="true"/>
      <sz val="12"/>
      <color rgb="FFFF0000"/>
      <name val="Times New Roman"/>
      <family val="1"/>
      <charset val="1"/>
    </font>
    <font>
      <b val="true"/>
      <sz val="13.5"/>
      <name val="Times Roman SC Alt"/>
      <family val="0"/>
      <charset val="1"/>
    </font>
    <font>
      <sz val="13.5"/>
      <name val="Times Roman SC Alt"/>
      <family val="0"/>
      <charset val="1"/>
    </font>
    <font>
      <sz val="14"/>
      <name val="Arial"/>
      <family val="2"/>
      <charset val="1"/>
    </font>
    <font>
      <b val="true"/>
      <sz val="14"/>
      <name val="Times New Roman"/>
      <family val="1"/>
      <charset val="1"/>
    </font>
    <font>
      <b val="true"/>
      <sz val="17"/>
      <name val="Times Roman SC Alt"/>
      <family val="0"/>
      <charset val="1"/>
    </font>
    <font>
      <sz val="13.5"/>
      <name val="Arial"/>
      <family val="2"/>
      <charset val="1"/>
    </font>
    <font>
      <sz val="17"/>
      <name val="Times New Roman"/>
      <family val="1"/>
      <charset val="1"/>
    </font>
    <font>
      <b val="true"/>
      <sz val="17"/>
      <name val="Times New Roman"/>
      <family val="1"/>
      <charset val="1"/>
    </font>
    <font>
      <sz val="17"/>
      <name val="Times Roman SC Alt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3D69B"/>
      </patternFill>
    </fill>
    <fill>
      <patternFill patternType="solid">
        <fgColor rgb="FFC3D69B"/>
        <bgColor rgb="FFD9D9D9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double"/>
      <diagonal/>
    </border>
  </borders>
  <cellStyleXfs count="5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7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14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7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7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14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1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14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4" fontId="7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16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6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5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2" fontId="17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18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9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4" fontId="7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2" fontId="16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7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7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7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7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7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7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7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7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7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7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1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2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6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3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6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7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2" fontId="7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7" fontId="7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7" fontId="7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7" fillId="2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7" fillId="2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7" fillId="2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7" fillId="2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2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18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bottom" textRotation="18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bottom" textRotation="18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7" fillId="2" borderId="0" xfId="15" applyFont="true" applyBorder="true" applyAlignment="true" applyProtection="true">
      <alignment horizontal="left" vertical="bottom" textRotation="0" wrapText="false" indent="3" shrinkToFit="false"/>
      <protection locked="true" hidden="false"/>
    </xf>
    <xf numFmtId="172" fontId="17" fillId="2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7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8" fillId="2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8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8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8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18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3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8" fontId="7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7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bottom" textRotation="180" wrapText="false" indent="0" shrinkToFit="false"/>
      <protection locked="true" hidden="false"/>
    </xf>
    <xf numFmtId="172" fontId="7" fillId="0" borderId="0" xfId="15" applyFont="true" applyBorder="true" applyAlignment="true" applyProtection="true">
      <alignment horizontal="left" vertical="bottom" textRotation="0" wrapText="false" indent="3" shrinkToFit="false"/>
      <protection locked="true" hidden="false"/>
    </xf>
    <xf numFmtId="178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6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35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80" fontId="3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37" fillId="0" borderId="0" xfId="3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41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2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3" fillId="0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4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5" fillId="0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6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35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2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2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47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8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4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81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2" fontId="4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40" fillId="3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72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3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82" fontId="14" fillId="0" borderId="0" xfId="3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3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39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0" fillId="0" borderId="0" xfId="3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39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1" xfId="39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4" fillId="0" borderId="1" xfId="4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39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78" fontId="19" fillId="0" borderId="0" xfId="2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2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2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4" fontId="5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2" fillId="0" borderId="0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3" fillId="0" borderId="0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0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8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86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8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86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8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86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6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6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31" fillId="0" borderId="0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86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6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86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7" fillId="0" borderId="0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7" fillId="0" borderId="0" xfId="1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2" fontId="7" fillId="0" borderId="0" xfId="3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7" fillId="0" borderId="0" xfId="3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7" fillId="0" borderId="0" xfId="3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17" fillId="0" borderId="0" xfId="3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17" fillId="0" borderId="0" xfId="3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8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6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5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55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8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56" fillId="0" borderId="0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2" fontId="57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8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4" shrinkToFit="false"/>
      <protection locked="true" hidden="false"/>
    </xf>
    <xf numFmtId="164" fontId="3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35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14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6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8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8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4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Comma 10" xfId="20" builtinId="53" customBuiltin="true"/>
    <cellStyle name="Comma 2 2" xfId="21" builtinId="53" customBuiltin="true"/>
    <cellStyle name="Comma 2 3" xfId="22" builtinId="53" customBuiltin="true"/>
    <cellStyle name="Comma 2 4" xfId="23" builtinId="53" customBuiltin="true"/>
    <cellStyle name="Comma 3 2" xfId="24" builtinId="53" customBuiltin="true"/>
    <cellStyle name="Comma 3 3" xfId="25" builtinId="53" customBuiltin="true"/>
    <cellStyle name="Comma 3 4" xfId="26" builtinId="53" customBuiltin="true"/>
    <cellStyle name="Comma 4 2" xfId="27" builtinId="53" customBuiltin="true"/>
    <cellStyle name="Comma 6 2 2" xfId="28" builtinId="53" customBuiltin="true"/>
    <cellStyle name="Comma 9" xfId="29" builtinId="53" customBuiltin="true"/>
    <cellStyle name="Currency 2 2" xfId="30" builtinId="53" customBuiltin="true"/>
    <cellStyle name="Currency 2 3" xfId="31" builtinId="53" customBuiltin="true"/>
    <cellStyle name="Currency 2 4" xfId="32" builtinId="53" customBuiltin="true"/>
    <cellStyle name="Currency 3 2" xfId="33" builtinId="53" customBuiltin="true"/>
    <cellStyle name="Currency 3 3" xfId="34" builtinId="53" customBuiltin="true"/>
    <cellStyle name="Normal 2 2" xfId="35" builtinId="53" customBuiltin="true"/>
    <cellStyle name="Normal 2 2 2" xfId="36" builtinId="53" customBuiltin="true"/>
    <cellStyle name="Normal 2 2 2 2" xfId="37" builtinId="53" customBuiltin="true"/>
    <cellStyle name="Normal 2 3" xfId="38" builtinId="53" customBuiltin="true"/>
    <cellStyle name="Normal 2 4" xfId="39" builtinId="53" customBuiltin="true"/>
    <cellStyle name="Normal 3 2" xfId="40" builtinId="53" customBuiltin="true"/>
    <cellStyle name="Normal 3 2 2" xfId="41" builtinId="53" customBuiltin="true"/>
    <cellStyle name="Normal 3 3" xfId="42" builtinId="53" customBuiltin="true"/>
    <cellStyle name="Normal 3 4" xfId="43" builtinId="53" customBuiltin="true"/>
    <cellStyle name="Normal 4" xfId="44" builtinId="53" customBuiltin="true"/>
    <cellStyle name="Normal 6 2" xfId="45" builtinId="53" customBuiltin="true"/>
    <cellStyle name="Normal 7" xfId="46" builtinId="53" customBuiltin="true"/>
    <cellStyle name="Percent 2" xfId="47" builtinId="53" customBuiltin="true"/>
    <cellStyle name="Percent 2 2" xfId="48" builtinId="53" customBuiltin="true"/>
    <cellStyle name="Percent 2 2 2" xfId="49" builtinId="53" customBuiltin="true"/>
    <cellStyle name="Percent 3" xfId="50" builtinId="53" customBuiltin="true"/>
    <cellStyle name="Percent 3 2" xfId="51" builtinId="53" customBuiltin="true"/>
    <cellStyle name="Percent 3 3" xfId="52" builtinId="53" customBuiltin="true"/>
    <cellStyle name="Percent 3 4" xfId="53" builtinId="53" customBuiltin="true"/>
    <cellStyle name="Percent 4" xfId="54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7030A0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78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H71" activeCellId="0" sqref="H71"/>
    </sheetView>
  </sheetViews>
  <sheetFormatPr defaultRowHeight="13.9"/>
  <cols>
    <col collapsed="false" hidden="false" max="4" min="1" style="1" width="2.39285714285714"/>
    <col collapsed="false" hidden="false" max="5" min="5" style="1" width="7.5969387755102"/>
    <col collapsed="false" hidden="false" max="6" min="6" style="1" width="9.39795918367347"/>
    <col collapsed="false" hidden="false" max="7" min="7" style="1" width="30.0051020408163"/>
    <col collapsed="false" hidden="false" max="8" min="8" style="1" width="19"/>
    <col collapsed="false" hidden="true" max="18" min="9" style="1" width="0"/>
    <col collapsed="false" hidden="false" max="19" min="19" style="1" width="16.3979591836735"/>
    <col collapsed="false" hidden="false" max="20" min="20" style="1" width="3.60204081632653"/>
    <col collapsed="false" hidden="true" max="30" min="21" style="1" width="0"/>
    <col collapsed="false" hidden="false" max="31" min="31" style="1" width="17"/>
    <col collapsed="false" hidden="false" max="32" min="32" style="1" width="3.60204081632653"/>
    <col collapsed="false" hidden="true" max="42" min="33" style="1" width="0"/>
    <col collapsed="false" hidden="false" max="43" min="43" style="1" width="13.8571428571429"/>
    <col collapsed="false" hidden="false" max="1025" min="44" style="1" width="9.13265306122449"/>
  </cols>
  <sheetData>
    <row r="1" s="2" customFormat="true" ht="15.75" hidden="false" customHeight="true" outlineLevel="0" collapsed="false"/>
    <row r="2" s="2" customFormat="true" ht="15.75" hidden="false" customHeight="true" outlineLevel="0" collapsed="false"/>
    <row r="3" s="2" customFormat="true" ht="15.75" hidden="false" customHeight="true" outlineLevel="0" collapsed="false"/>
    <row r="4" s="5" customFormat="true" ht="19.9" hidden="false" customHeight="true" outlineLevel="0" collapsed="false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="5" customFormat="true" ht="20.45" hidden="false" customHeight="true" outlineLevel="0" collapsed="false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="8" customFormat="true" ht="20.45" hidden="false" customHeight="true" outlineLevel="0" collapsed="false">
      <c r="A6" s="6" t="n">
        <v>43465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customFormat="false" ht="15" hidden="false" customHeight="true" outlineLevel="0" collapsed="false">
      <c r="A7" s="2"/>
      <c r="B7" s="2"/>
      <c r="C7" s="2"/>
      <c r="D7" s="2"/>
      <c r="E7" s="2"/>
      <c r="F7" s="2"/>
      <c r="G7" s="2"/>
      <c r="H7" s="2"/>
      <c r="I7" s="9" t="n">
        <v>43465</v>
      </c>
      <c r="J7" s="9"/>
      <c r="K7" s="9"/>
      <c r="L7" s="9"/>
      <c r="M7" s="9"/>
      <c r="N7" s="9"/>
      <c r="O7" s="9"/>
      <c r="P7" s="9"/>
      <c r="Q7" s="9"/>
      <c r="R7" s="9"/>
      <c r="S7" s="9"/>
      <c r="T7" s="1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10"/>
      <c r="AG7" s="11" t="n">
        <v>2003</v>
      </c>
      <c r="AH7" s="11"/>
      <c r="AI7" s="11"/>
      <c r="AJ7" s="11"/>
      <c r="AK7" s="11"/>
      <c r="AL7" s="11"/>
      <c r="AM7" s="11"/>
      <c r="AN7" s="11"/>
      <c r="AO7" s="11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" hidden="true" customHeight="true" outlineLevel="1" collapsed="false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2" t="s">
        <v>2</v>
      </c>
      <c r="R8" s="13"/>
      <c r="S8" s="2"/>
      <c r="T8" s="2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2"/>
      <c r="AG8" s="2"/>
      <c r="AH8" s="2"/>
      <c r="AI8" s="2"/>
      <c r="AJ8" s="2"/>
      <c r="AK8" s="2"/>
      <c r="AL8" s="2"/>
      <c r="AM8" s="14" t="s">
        <v>2</v>
      </c>
      <c r="AN8" s="2"/>
      <c r="AO8" s="2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" hidden="true" customHeight="true" outlineLevel="1" collapsed="false">
      <c r="A9" s="2"/>
      <c r="B9" s="2" t="s">
        <v>3</v>
      </c>
      <c r="C9" s="2"/>
      <c r="D9" s="2"/>
      <c r="E9" s="2"/>
      <c r="F9" s="2"/>
      <c r="G9" s="2"/>
      <c r="H9" s="2"/>
      <c r="I9" s="11" t="s">
        <v>4</v>
      </c>
      <c r="J9" s="11"/>
      <c r="K9" s="11"/>
      <c r="L9" s="11"/>
      <c r="M9" s="11"/>
      <c r="N9" s="11"/>
      <c r="O9" s="11"/>
      <c r="P9" s="2"/>
      <c r="Q9" s="11" t="s">
        <v>5</v>
      </c>
      <c r="R9" s="13"/>
      <c r="S9" s="2"/>
      <c r="T9" s="2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2"/>
      <c r="AG9" s="11" t="s">
        <v>4</v>
      </c>
      <c r="AH9" s="11"/>
      <c r="AI9" s="11"/>
      <c r="AJ9" s="11"/>
      <c r="AK9" s="11"/>
      <c r="AL9" s="2"/>
      <c r="AM9" s="11" t="s">
        <v>5</v>
      </c>
      <c r="AN9" s="2"/>
      <c r="AO9" s="2"/>
      <c r="AP9" s="0"/>
      <c r="AQ9" s="15" t="s">
        <v>3</v>
      </c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" hidden="true" customHeight="true" outlineLevel="1" collapsed="false">
      <c r="A10" s="2"/>
      <c r="B10" s="2"/>
      <c r="C10" s="2"/>
      <c r="D10" s="2"/>
      <c r="E10" s="2"/>
      <c r="F10" s="2"/>
      <c r="G10" s="2"/>
      <c r="H10" s="2"/>
      <c r="I10" s="16"/>
      <c r="J10" s="16"/>
      <c r="K10" s="17" t="s">
        <v>6</v>
      </c>
      <c r="L10" s="16"/>
      <c r="M10" s="16"/>
      <c r="N10" s="16"/>
      <c r="O10" s="16"/>
      <c r="P10" s="16"/>
      <c r="Q10" s="16"/>
      <c r="R10" s="16"/>
      <c r="S10" s="16"/>
      <c r="T10" s="16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16"/>
      <c r="AG10" s="16"/>
      <c r="AH10" s="16"/>
      <c r="AI10" s="17" t="s">
        <v>6</v>
      </c>
      <c r="AJ10" s="16"/>
      <c r="AK10" s="16"/>
      <c r="AL10" s="16"/>
      <c r="AM10" s="16"/>
      <c r="AN10" s="16"/>
      <c r="AO10" s="16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" hidden="true" customHeight="true" outlineLevel="1" collapsed="false">
      <c r="A11" s="2"/>
      <c r="B11" s="2"/>
      <c r="C11" s="2"/>
      <c r="D11" s="2"/>
      <c r="E11" s="2"/>
      <c r="F11" s="2"/>
      <c r="G11" s="2"/>
      <c r="H11" s="2"/>
      <c r="I11" s="16"/>
      <c r="J11" s="16"/>
      <c r="K11" s="17" t="s">
        <v>7</v>
      </c>
      <c r="L11" s="16"/>
      <c r="M11" s="17" t="s">
        <v>8</v>
      </c>
      <c r="N11" s="17"/>
      <c r="O11" s="17" t="s">
        <v>9</v>
      </c>
      <c r="P11" s="16"/>
      <c r="Q11" s="16"/>
      <c r="R11" s="16"/>
      <c r="S11" s="16"/>
      <c r="T11" s="16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16"/>
      <c r="AG11" s="16"/>
      <c r="AH11" s="16"/>
      <c r="AI11" s="17" t="s">
        <v>7</v>
      </c>
      <c r="AJ11" s="16"/>
      <c r="AK11" s="17" t="s">
        <v>8</v>
      </c>
      <c r="AL11" s="16"/>
      <c r="AM11" s="16"/>
      <c r="AN11" s="16"/>
      <c r="AO11" s="16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5" hidden="true" customHeight="true" outlineLevel="1" collapsed="false">
      <c r="A12" s="2"/>
      <c r="B12" s="2"/>
      <c r="C12" s="2"/>
      <c r="D12" s="2"/>
      <c r="E12" s="2"/>
      <c r="F12" s="2"/>
      <c r="G12" s="2"/>
      <c r="H12" s="2"/>
      <c r="I12" s="16"/>
      <c r="J12" s="16"/>
      <c r="K12" s="17" t="s">
        <v>10</v>
      </c>
      <c r="L12" s="16"/>
      <c r="M12" s="17" t="s">
        <v>11</v>
      </c>
      <c r="N12" s="17"/>
      <c r="O12" s="17" t="s">
        <v>12</v>
      </c>
      <c r="P12" s="16"/>
      <c r="Q12" s="16"/>
      <c r="R12" s="16"/>
      <c r="S12" s="16"/>
      <c r="T12" s="16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16"/>
      <c r="AG12" s="16"/>
      <c r="AH12" s="16"/>
      <c r="AI12" s="17" t="s">
        <v>10</v>
      </c>
      <c r="AJ12" s="16"/>
      <c r="AK12" s="17" t="s">
        <v>13</v>
      </c>
      <c r="AL12" s="16"/>
      <c r="AM12" s="16"/>
      <c r="AN12" s="16"/>
      <c r="AO12" s="16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.25" hidden="false" customHeight="true" outlineLevel="0" collapsed="false">
      <c r="A13" s="2"/>
      <c r="B13" s="2"/>
      <c r="C13" s="2"/>
      <c r="D13" s="2"/>
      <c r="E13" s="2"/>
      <c r="F13" s="2"/>
      <c r="G13" s="2"/>
      <c r="H13" s="2"/>
      <c r="I13" s="17" t="s">
        <v>14</v>
      </c>
      <c r="J13" s="16"/>
      <c r="K13" s="17" t="s">
        <v>15</v>
      </c>
      <c r="L13" s="16"/>
      <c r="M13" s="17" t="s">
        <v>16</v>
      </c>
      <c r="N13" s="17"/>
      <c r="O13" s="17" t="s">
        <v>17</v>
      </c>
      <c r="P13" s="16"/>
      <c r="Q13" s="17" t="s">
        <v>18</v>
      </c>
      <c r="R13" s="17"/>
      <c r="S13" s="16"/>
      <c r="T13" s="16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16"/>
      <c r="AG13" s="17" t="s">
        <v>14</v>
      </c>
      <c r="AH13" s="16"/>
      <c r="AI13" s="17" t="s">
        <v>15</v>
      </c>
      <c r="AJ13" s="16"/>
      <c r="AK13" s="17" t="s">
        <v>16</v>
      </c>
      <c r="AL13" s="16"/>
      <c r="AM13" s="17" t="s">
        <v>18</v>
      </c>
      <c r="AN13" s="16"/>
      <c r="AO13" s="16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2.6" hidden="true" customHeight="true" outlineLevel="0" collapsed="false">
      <c r="A14" s="2"/>
      <c r="B14" s="2"/>
      <c r="C14" s="2"/>
      <c r="D14" s="2"/>
      <c r="E14" s="2"/>
      <c r="F14" s="2"/>
      <c r="G14" s="2"/>
      <c r="H14" s="2"/>
      <c r="I14" s="18" t="s">
        <v>19</v>
      </c>
      <c r="J14" s="16"/>
      <c r="K14" s="18" t="s">
        <v>19</v>
      </c>
      <c r="L14" s="16"/>
      <c r="M14" s="18" t="s">
        <v>19</v>
      </c>
      <c r="N14" s="19"/>
      <c r="O14" s="18" t="s">
        <v>19</v>
      </c>
      <c r="P14" s="16"/>
      <c r="Q14" s="18" t="s">
        <v>19</v>
      </c>
      <c r="R14" s="19"/>
      <c r="S14" s="18" t="s">
        <v>20</v>
      </c>
      <c r="T14" s="19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19"/>
      <c r="AG14" s="18" t="s">
        <v>19</v>
      </c>
      <c r="AH14" s="16"/>
      <c r="AI14" s="18" t="s">
        <v>19</v>
      </c>
      <c r="AJ14" s="16"/>
      <c r="AK14" s="18" t="s">
        <v>19</v>
      </c>
      <c r="AL14" s="16"/>
      <c r="AM14" s="18" t="s">
        <v>19</v>
      </c>
      <c r="AN14" s="16"/>
      <c r="AO14" s="18" t="s">
        <v>20</v>
      </c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6.5" hidden="false" customHeight="true" outlineLevel="0" collapsed="false">
      <c r="A15" s="20" t="s">
        <v>21</v>
      </c>
      <c r="B15" s="20"/>
      <c r="C15" s="20"/>
      <c r="D15" s="20"/>
      <c r="E15" s="20"/>
      <c r="F15" s="20"/>
      <c r="G15" s="20"/>
      <c r="H15" s="2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2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2"/>
      <c r="AG15" s="10"/>
      <c r="AH15" s="10"/>
      <c r="AI15" s="10"/>
      <c r="AJ15" s="10"/>
      <c r="AK15" s="10"/>
      <c r="AL15" s="10"/>
      <c r="AM15" s="10"/>
      <c r="AN15" s="10"/>
      <c r="AO15" s="1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6.5" hidden="false" customHeight="true" outlineLevel="0" collapsed="false">
      <c r="A16" s="21" t="s">
        <v>22</v>
      </c>
      <c r="B16" s="2"/>
      <c r="C16" s="2"/>
      <c r="D16" s="2"/>
      <c r="E16" s="2"/>
      <c r="F16" s="2"/>
      <c r="G16" s="2"/>
      <c r="H16" s="2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2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2"/>
      <c r="AG16" s="10"/>
      <c r="AH16" s="10"/>
      <c r="AI16" s="10"/>
      <c r="AJ16" s="10"/>
      <c r="AK16" s="10"/>
      <c r="AL16" s="10"/>
      <c r="AM16" s="10"/>
      <c r="AN16" s="10"/>
      <c r="AO16" s="1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6.5" hidden="false" customHeight="true" outlineLevel="0" collapsed="false">
      <c r="A17" s="2"/>
      <c r="B17" s="16" t="s">
        <v>23</v>
      </c>
      <c r="C17" s="2"/>
      <c r="D17" s="2"/>
      <c r="E17" s="2"/>
      <c r="F17" s="2"/>
      <c r="G17" s="2"/>
      <c r="H17" s="2"/>
      <c r="I17" s="22" t="n">
        <v>3166672</v>
      </c>
      <c r="J17" s="23"/>
      <c r="K17" s="22" t="n">
        <v>41788</v>
      </c>
      <c r="L17" s="23"/>
      <c r="M17" s="22" t="n">
        <v>54847</v>
      </c>
      <c r="N17" s="24"/>
      <c r="O17" s="22" t="n">
        <v>6588</v>
      </c>
      <c r="P17" s="23"/>
      <c r="Q17" s="22" t="n">
        <v>215356</v>
      </c>
      <c r="R17" s="22"/>
      <c r="S17" s="25" t="n">
        <v>3485251</v>
      </c>
      <c r="T17" s="26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26"/>
      <c r="AG17" s="25" t="n">
        <v>153108</v>
      </c>
      <c r="AH17" s="27"/>
      <c r="AI17" s="25" t="n">
        <v>100330</v>
      </c>
      <c r="AJ17" s="27"/>
      <c r="AK17" s="28" t="n">
        <v>0</v>
      </c>
      <c r="AL17" s="27"/>
      <c r="AM17" s="25" t="n">
        <v>107740</v>
      </c>
      <c r="AN17" s="27"/>
      <c r="AO17" s="25" t="n">
        <v>361178</v>
      </c>
      <c r="AP17" s="29" t="n">
        <v>-2384354</v>
      </c>
      <c r="AQ17" s="29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6.5" hidden="false" customHeight="true" outlineLevel="0" collapsed="false">
      <c r="A18" s="2"/>
      <c r="B18" s="16" t="s">
        <v>24</v>
      </c>
      <c r="C18" s="2"/>
      <c r="D18" s="2"/>
      <c r="E18" s="2"/>
      <c r="F18" s="2"/>
      <c r="G18" s="2"/>
      <c r="H18" s="2"/>
      <c r="I18" s="30" t="n">
        <v>4014</v>
      </c>
      <c r="J18" s="31"/>
      <c r="K18" s="30" t="n">
        <v>1820</v>
      </c>
      <c r="L18" s="31"/>
      <c r="M18" s="32" t="n">
        <v>0</v>
      </c>
      <c r="N18" s="32"/>
      <c r="O18" s="32" t="n">
        <v>0</v>
      </c>
      <c r="P18" s="31"/>
      <c r="Q18" s="32" t="n">
        <v>0</v>
      </c>
      <c r="R18" s="32"/>
      <c r="S18" s="33" t="n">
        <v>5834</v>
      </c>
      <c r="T18" s="34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34"/>
      <c r="AG18" s="33" t="n">
        <v>7339</v>
      </c>
      <c r="AH18" s="34"/>
      <c r="AI18" s="33" t="n">
        <v>14601</v>
      </c>
      <c r="AJ18" s="27"/>
      <c r="AK18" s="35" t="n">
        <v>0</v>
      </c>
      <c r="AL18" s="27"/>
      <c r="AM18" s="35" t="n">
        <v>0</v>
      </c>
      <c r="AN18" s="34"/>
      <c r="AO18" s="33" t="n">
        <v>21940</v>
      </c>
      <c r="AP18" s="36" t="n">
        <v>18383</v>
      </c>
      <c r="AQ18" s="36"/>
      <c r="AR18" s="15" t="s">
        <v>3</v>
      </c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6.5" hidden="false" customHeight="true" outlineLevel="0" collapsed="false">
      <c r="A19" s="2"/>
      <c r="B19" s="16" t="s">
        <v>25</v>
      </c>
      <c r="C19" s="2"/>
      <c r="D19" s="2"/>
      <c r="E19" s="2"/>
      <c r="F19" s="2"/>
      <c r="G19" s="2"/>
      <c r="H19" s="2"/>
      <c r="I19" s="30" t="n">
        <v>1500300</v>
      </c>
      <c r="J19" s="31"/>
      <c r="K19" s="30" t="n">
        <v>169159</v>
      </c>
      <c r="L19" s="31"/>
      <c r="M19" s="32" t="n">
        <v>0</v>
      </c>
      <c r="N19" s="32"/>
      <c r="O19" s="32" t="n">
        <v>0</v>
      </c>
      <c r="P19" s="31"/>
      <c r="Q19" s="32" t="n">
        <v>0</v>
      </c>
      <c r="R19" s="32"/>
      <c r="S19" s="33" t="n">
        <v>1669459</v>
      </c>
      <c r="T19" s="34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34"/>
      <c r="AG19" s="33" t="n">
        <v>657384</v>
      </c>
      <c r="AH19" s="34"/>
      <c r="AI19" s="33" t="n">
        <v>0</v>
      </c>
      <c r="AJ19" s="27"/>
      <c r="AK19" s="35" t="n">
        <v>0</v>
      </c>
      <c r="AL19" s="27"/>
      <c r="AM19" s="35" t="n">
        <v>0</v>
      </c>
      <c r="AN19" s="34"/>
      <c r="AO19" s="33" t="n">
        <v>657384</v>
      </c>
      <c r="AP19" s="36" t="n">
        <v>-873938</v>
      </c>
      <c r="AQ19" s="36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6.5" hidden="false" customHeight="true" outlineLevel="0" collapsed="false">
      <c r="A20" s="2"/>
      <c r="B20" s="16" t="s">
        <v>26</v>
      </c>
      <c r="C20" s="2"/>
      <c r="D20" s="2"/>
      <c r="E20" s="2"/>
      <c r="F20" s="2"/>
      <c r="G20" s="2"/>
      <c r="H20" s="2"/>
      <c r="I20" s="30" t="n">
        <v>26369</v>
      </c>
      <c r="J20" s="37"/>
      <c r="K20" s="32" t="n">
        <v>0</v>
      </c>
      <c r="L20" s="31"/>
      <c r="M20" s="32" t="n">
        <v>0</v>
      </c>
      <c r="N20" s="32"/>
      <c r="O20" s="32" t="n">
        <v>0</v>
      </c>
      <c r="P20" s="31"/>
      <c r="Q20" s="32" t="n">
        <v>0</v>
      </c>
      <c r="R20" s="32"/>
      <c r="S20" s="33" t="n">
        <v>26369</v>
      </c>
      <c r="T20" s="34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34"/>
      <c r="AG20" s="33" t="n">
        <v>0</v>
      </c>
      <c r="AH20" s="34"/>
      <c r="AI20" s="33" t="n">
        <v>0</v>
      </c>
      <c r="AJ20" s="27"/>
      <c r="AK20" s="35" t="n">
        <v>0</v>
      </c>
      <c r="AL20" s="27"/>
      <c r="AM20" s="35" t="n">
        <v>0</v>
      </c>
      <c r="AN20" s="34"/>
      <c r="AO20" s="33" t="n">
        <v>0</v>
      </c>
      <c r="AP20" s="36" t="n">
        <v>-21970</v>
      </c>
      <c r="AQ20" s="36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6.5" hidden="true" customHeight="true" outlineLevel="0" collapsed="false">
      <c r="A21" s="2"/>
      <c r="B21" s="16" t="s">
        <v>27</v>
      </c>
      <c r="C21" s="2"/>
      <c r="D21" s="2"/>
      <c r="E21" s="2"/>
      <c r="F21" s="2"/>
      <c r="G21" s="2"/>
      <c r="H21" s="2"/>
      <c r="I21" s="38" t="n">
        <v>661481</v>
      </c>
      <c r="J21" s="34"/>
      <c r="K21" s="38" t="n">
        <v>-661481</v>
      </c>
      <c r="L21" s="31"/>
      <c r="M21" s="32" t="n">
        <v>0</v>
      </c>
      <c r="N21" s="32"/>
      <c r="O21" s="32" t="n">
        <v>0</v>
      </c>
      <c r="P21" s="31"/>
      <c r="Q21" s="32" t="n">
        <v>0</v>
      </c>
      <c r="R21" s="32"/>
      <c r="S21" s="33" t="n">
        <v>0</v>
      </c>
      <c r="T21" s="34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34"/>
      <c r="AG21" s="33" t="n">
        <v>-29302</v>
      </c>
      <c r="AH21" s="34"/>
      <c r="AI21" s="33" t="n">
        <v>29302</v>
      </c>
      <c r="AJ21" s="27"/>
      <c r="AK21" s="35" t="n">
        <v>0</v>
      </c>
      <c r="AL21" s="27"/>
      <c r="AM21" s="35" t="n">
        <v>0</v>
      </c>
      <c r="AN21" s="34"/>
      <c r="AO21" s="33" t="n">
        <v>0</v>
      </c>
      <c r="AP21" s="36" t="n">
        <v>0</v>
      </c>
      <c r="AQ21" s="36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6.5" hidden="false" customHeight="true" outlineLevel="0" collapsed="false">
      <c r="A22" s="2"/>
      <c r="B22" s="16" t="s">
        <v>28</v>
      </c>
      <c r="C22" s="2"/>
      <c r="D22" s="2"/>
      <c r="E22" s="2"/>
      <c r="F22" s="2"/>
      <c r="G22" s="2"/>
      <c r="H22" s="2"/>
      <c r="I22" s="39" t="n">
        <v>5393</v>
      </c>
      <c r="J22" s="31"/>
      <c r="K22" s="32" t="n">
        <v>0</v>
      </c>
      <c r="L22" s="31"/>
      <c r="M22" s="32" t="n">
        <v>0</v>
      </c>
      <c r="N22" s="32"/>
      <c r="O22" s="32" t="n">
        <v>0</v>
      </c>
      <c r="P22" s="31"/>
      <c r="Q22" s="32" t="n">
        <v>0</v>
      </c>
      <c r="R22" s="32"/>
      <c r="S22" s="33" t="n">
        <v>5393</v>
      </c>
      <c r="T22" s="34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34"/>
      <c r="AG22" s="33" t="n">
        <v>1636</v>
      </c>
      <c r="AH22" s="34"/>
      <c r="AI22" s="35" t="n">
        <v>0</v>
      </c>
      <c r="AJ22" s="27"/>
      <c r="AK22" s="35" t="n">
        <v>0</v>
      </c>
      <c r="AL22" s="27"/>
      <c r="AM22" s="35" t="n">
        <v>0</v>
      </c>
      <c r="AN22" s="34"/>
      <c r="AO22" s="33" t="n">
        <v>1636</v>
      </c>
      <c r="AP22" s="36" t="n">
        <v>-47964</v>
      </c>
      <c r="AQ22" s="36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6.5" hidden="false" customHeight="true" outlineLevel="0" collapsed="false">
      <c r="A23" s="2"/>
      <c r="B23" s="16" t="s">
        <v>29</v>
      </c>
      <c r="C23" s="2"/>
      <c r="D23" s="2"/>
      <c r="E23" s="2"/>
      <c r="F23" s="2"/>
      <c r="G23" s="2"/>
      <c r="H23" s="2"/>
      <c r="I23" s="40" t="n">
        <v>181456</v>
      </c>
      <c r="J23" s="40"/>
      <c r="K23" s="40" t="n">
        <v>0</v>
      </c>
      <c r="L23" s="40"/>
      <c r="M23" s="40" t="n">
        <v>0</v>
      </c>
      <c r="N23" s="40"/>
      <c r="O23" s="40" t="n">
        <v>0</v>
      </c>
      <c r="P23" s="40"/>
      <c r="Q23" s="40" t="n">
        <v>0</v>
      </c>
      <c r="R23" s="40"/>
      <c r="S23" s="40" t="n">
        <v>181456</v>
      </c>
      <c r="T23" s="4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34"/>
      <c r="AG23" s="40" t="n">
        <v>53942</v>
      </c>
      <c r="AH23" s="34"/>
      <c r="AI23" s="41" t="n">
        <v>0</v>
      </c>
      <c r="AJ23" s="27"/>
      <c r="AK23" s="41" t="n">
        <v>0</v>
      </c>
      <c r="AL23" s="27"/>
      <c r="AM23" s="41" t="n">
        <v>0</v>
      </c>
      <c r="AN23" s="34"/>
      <c r="AO23" s="40" t="n">
        <v>53942</v>
      </c>
      <c r="AP23" s="36" t="n">
        <v>-58885</v>
      </c>
      <c r="AQ23" s="36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6.5" hidden="true" customHeight="true" outlineLevel="0" collapsed="false">
      <c r="A24" s="2"/>
      <c r="B24" s="16" t="s">
        <v>30</v>
      </c>
      <c r="C24" s="2"/>
      <c r="D24" s="2"/>
      <c r="E24" s="2"/>
      <c r="F24" s="2"/>
      <c r="G24" s="2"/>
      <c r="H24" s="2"/>
      <c r="I24" s="40" t="n">
        <v>0</v>
      </c>
      <c r="J24" s="40"/>
      <c r="K24" s="40" t="n">
        <v>0</v>
      </c>
      <c r="L24" s="40"/>
      <c r="M24" s="40" t="n">
        <v>0</v>
      </c>
      <c r="N24" s="40"/>
      <c r="O24" s="40" t="n">
        <v>0</v>
      </c>
      <c r="P24" s="40"/>
      <c r="Q24" s="40" t="n">
        <v>0</v>
      </c>
      <c r="R24" s="40"/>
      <c r="S24" s="40" t="n">
        <v>0</v>
      </c>
      <c r="T24" s="4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34"/>
      <c r="AG24" s="40"/>
      <c r="AH24" s="34"/>
      <c r="AI24" s="41"/>
      <c r="AJ24" s="27"/>
      <c r="AK24" s="41"/>
      <c r="AL24" s="27"/>
      <c r="AM24" s="41"/>
      <c r="AN24" s="34"/>
      <c r="AO24" s="40"/>
      <c r="AP24" s="36"/>
      <c r="AQ24" s="36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5" hidden="false" customHeight="true" outlineLevel="0" collapsed="false">
      <c r="A25" s="2"/>
      <c r="B25" s="2"/>
      <c r="C25" s="2"/>
      <c r="D25" s="0"/>
      <c r="E25" s="16" t="s">
        <v>31</v>
      </c>
      <c r="F25" s="2"/>
      <c r="G25" s="2"/>
      <c r="H25" s="2"/>
      <c r="I25" s="42" t="n">
        <v>5545685</v>
      </c>
      <c r="J25" s="43"/>
      <c r="K25" s="42" t="n">
        <v>-448714</v>
      </c>
      <c r="L25" s="43"/>
      <c r="M25" s="30" t="n">
        <v>54847</v>
      </c>
      <c r="N25" s="32"/>
      <c r="O25" s="42" t="n">
        <v>6588</v>
      </c>
      <c r="P25" s="43"/>
      <c r="Q25" s="42" t="n">
        <v>215356</v>
      </c>
      <c r="R25" s="30"/>
      <c r="S25" s="42" t="n">
        <v>5373762</v>
      </c>
      <c r="T25" s="33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33"/>
      <c r="AG25" s="44" t="n">
        <v>844107</v>
      </c>
      <c r="AH25" s="45"/>
      <c r="AI25" s="44" t="n">
        <v>144233</v>
      </c>
      <c r="AJ25" s="45"/>
      <c r="AK25" s="35" t="n">
        <v>0</v>
      </c>
      <c r="AL25" s="45"/>
      <c r="AM25" s="33" t="n">
        <v>107740</v>
      </c>
      <c r="AN25" s="33"/>
      <c r="AO25" s="33" t="n">
        <v>1096080</v>
      </c>
      <c r="AP25" s="36"/>
      <c r="AQ25" s="36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.2" hidden="true" customHeight="true" outlineLevel="0" collapsed="false">
      <c r="A26" s="2"/>
      <c r="B26" s="2"/>
      <c r="C26" s="2"/>
      <c r="D26" s="2"/>
      <c r="E26" s="2"/>
      <c r="F26" s="2"/>
      <c r="G26" s="2"/>
      <c r="H26" s="2"/>
      <c r="I26" s="46"/>
      <c r="J26" s="23"/>
      <c r="K26" s="46"/>
      <c r="L26" s="23"/>
      <c r="M26" s="46"/>
      <c r="N26" s="46"/>
      <c r="O26" s="46"/>
      <c r="P26" s="23"/>
      <c r="Q26" s="31"/>
      <c r="R26" s="31"/>
      <c r="S26" s="34"/>
      <c r="T26" s="34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34"/>
      <c r="AG26" s="47"/>
      <c r="AH26" s="27"/>
      <c r="AI26" s="47"/>
      <c r="AJ26" s="27"/>
      <c r="AK26" s="47"/>
      <c r="AL26" s="27"/>
      <c r="AM26" s="34"/>
      <c r="AN26" s="34"/>
      <c r="AO26" s="34"/>
      <c r="AP26" s="36"/>
      <c r="AQ26" s="36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6.5" hidden="true" customHeight="true" outlineLevel="0" collapsed="false">
      <c r="A27" s="2"/>
      <c r="B27" s="2"/>
      <c r="C27" s="2"/>
      <c r="D27" s="2"/>
      <c r="E27" s="2"/>
      <c r="F27" s="2"/>
      <c r="G27" s="2"/>
      <c r="H27" s="2"/>
      <c r="I27" s="46"/>
      <c r="J27" s="23"/>
      <c r="K27" s="46"/>
      <c r="L27" s="23"/>
      <c r="M27" s="46"/>
      <c r="N27" s="46"/>
      <c r="O27" s="46"/>
      <c r="P27" s="23"/>
      <c r="Q27" s="31"/>
      <c r="R27" s="31"/>
      <c r="S27" s="34"/>
      <c r="T27" s="34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34"/>
      <c r="AG27" s="47"/>
      <c r="AH27" s="27"/>
      <c r="AI27" s="47"/>
      <c r="AJ27" s="27"/>
      <c r="AK27" s="47"/>
      <c r="AL27" s="27"/>
      <c r="AM27" s="34"/>
      <c r="AN27" s="34"/>
      <c r="AO27" s="34"/>
      <c r="AP27" s="36"/>
      <c r="AQ27" s="36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8.45" hidden="false" customHeight="true" outlineLevel="0" collapsed="false">
      <c r="A28" s="48"/>
      <c r="B28" s="0"/>
      <c r="C28" s="16"/>
      <c r="D28" s="16"/>
      <c r="E28" s="16"/>
      <c r="F28" s="16"/>
      <c r="G28" s="16"/>
      <c r="H28" s="16"/>
      <c r="I28" s="33"/>
      <c r="J28" s="43"/>
      <c r="K28" s="33"/>
      <c r="L28" s="43"/>
      <c r="M28" s="33"/>
      <c r="N28" s="43"/>
      <c r="O28" s="33"/>
      <c r="P28" s="43"/>
      <c r="Q28" s="33"/>
      <c r="R28" s="30"/>
      <c r="S28" s="33"/>
      <c r="T28" s="33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33"/>
      <c r="AG28" s="45"/>
      <c r="AH28" s="45"/>
      <c r="AI28" s="45"/>
      <c r="AJ28" s="45"/>
      <c r="AK28" s="45"/>
      <c r="AL28" s="45"/>
      <c r="AM28" s="33"/>
      <c r="AN28" s="33"/>
      <c r="AO28" s="33"/>
      <c r="AP28" s="36"/>
      <c r="AQ28" s="36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7.45" hidden="false" customHeight="true" outlineLevel="0" collapsed="false">
      <c r="A29" s="48" t="s">
        <v>32</v>
      </c>
      <c r="B29" s="0"/>
      <c r="C29" s="16"/>
      <c r="D29" s="16"/>
      <c r="E29" s="16"/>
      <c r="F29" s="16"/>
      <c r="G29" s="16"/>
      <c r="H29" s="16"/>
      <c r="I29" s="39" t="n">
        <v>7868865</v>
      </c>
      <c r="J29" s="31"/>
      <c r="K29" s="39" t="n">
        <v>5254548</v>
      </c>
      <c r="L29" s="31"/>
      <c r="M29" s="30" t="n">
        <v>0</v>
      </c>
      <c r="N29" s="30"/>
      <c r="O29" s="30" t="n">
        <v>0</v>
      </c>
      <c r="P29" s="31"/>
      <c r="Q29" s="30" t="n">
        <v>0</v>
      </c>
      <c r="R29" s="30"/>
      <c r="S29" s="33" t="n">
        <v>13123413</v>
      </c>
      <c r="T29" s="33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33"/>
      <c r="AG29" s="45"/>
      <c r="AH29" s="45"/>
      <c r="AI29" s="45"/>
      <c r="AJ29" s="45"/>
      <c r="AK29" s="45"/>
      <c r="AL29" s="45"/>
      <c r="AM29" s="33"/>
      <c r="AN29" s="33"/>
      <c r="AO29" s="33"/>
      <c r="AP29" s="36"/>
      <c r="AQ29" s="36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3" hidden="false" customHeight="true" outlineLevel="0" collapsed="false">
      <c r="A30" s="48"/>
      <c r="B30" s="16"/>
      <c r="C30" s="16"/>
      <c r="D30" s="16"/>
      <c r="E30" s="16"/>
      <c r="F30" s="16"/>
      <c r="G30" s="16"/>
      <c r="H30" s="16"/>
      <c r="I30" s="33"/>
      <c r="J30" s="43"/>
      <c r="K30" s="33"/>
      <c r="L30" s="43"/>
      <c r="M30" s="33"/>
      <c r="N30" s="43"/>
      <c r="O30" s="33"/>
      <c r="P30" s="43"/>
      <c r="Q30" s="33"/>
      <c r="R30" s="30"/>
      <c r="S30" s="33"/>
      <c r="T30" s="33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33"/>
      <c r="AG30" s="45"/>
      <c r="AH30" s="45"/>
      <c r="AI30" s="45"/>
      <c r="AJ30" s="45"/>
      <c r="AK30" s="45"/>
      <c r="AL30" s="45"/>
      <c r="AM30" s="33"/>
      <c r="AN30" s="33"/>
      <c r="AO30" s="33"/>
      <c r="AP30" s="36"/>
      <c r="AQ30" s="36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5" hidden="false" customHeight="true" outlineLevel="0" collapsed="false">
      <c r="A31" s="48" t="s">
        <v>33</v>
      </c>
      <c r="B31" s="0"/>
      <c r="C31" s="16"/>
      <c r="D31" s="16"/>
      <c r="E31" s="16"/>
      <c r="F31" s="16"/>
      <c r="G31" s="16"/>
      <c r="H31" s="16"/>
      <c r="I31" s="0"/>
      <c r="J31" s="0"/>
      <c r="K31" s="0"/>
      <c r="L31" s="0"/>
      <c r="M31" s="0"/>
      <c r="N31" s="0"/>
      <c r="O31" s="0"/>
      <c r="P31" s="0"/>
      <c r="Q31" s="0"/>
      <c r="R31" s="0"/>
      <c r="S31" s="40" t="n">
        <v>95097</v>
      </c>
      <c r="T31" s="4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0.75" hidden="false" customHeight="true" outlineLevel="0" collapsed="false">
      <c r="A32" s="16"/>
      <c r="B32" s="49"/>
      <c r="C32" s="0"/>
      <c r="D32" s="50"/>
      <c r="E32" s="50"/>
      <c r="F32" s="50"/>
      <c r="G32" s="50"/>
      <c r="H32" s="16"/>
      <c r="I32" s="51" t="n">
        <v>95097</v>
      </c>
      <c r="J32" s="51"/>
      <c r="K32" s="40" t="n">
        <v>0</v>
      </c>
      <c r="L32" s="51"/>
      <c r="M32" s="40" t="n">
        <v>0</v>
      </c>
      <c r="N32" s="40"/>
      <c r="O32" s="40" t="n">
        <v>0</v>
      </c>
      <c r="P32" s="40"/>
      <c r="Q32" s="40" t="n">
        <v>0</v>
      </c>
      <c r="R32" s="4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44"/>
      <c r="AG32" s="44" t="n">
        <v>50856</v>
      </c>
      <c r="AH32" s="45"/>
      <c r="AI32" s="35" t="n">
        <v>0</v>
      </c>
      <c r="AJ32" s="45"/>
      <c r="AK32" s="35" t="n">
        <v>0</v>
      </c>
      <c r="AL32" s="45"/>
      <c r="AM32" s="35" t="n">
        <v>0</v>
      </c>
      <c r="AN32" s="45"/>
      <c r="AO32" s="44" t="n">
        <v>50856</v>
      </c>
      <c r="AP32" s="36" t="n">
        <v>-90003</v>
      </c>
      <c r="AQ32" s="36"/>
      <c r="AR32" s="0"/>
      <c r="AS32" s="0"/>
      <c r="AT32" s="0"/>
      <c r="AU32" s="52" t="n">
        <v>152729</v>
      </c>
      <c r="AV32" s="52" t="n">
        <v>106967</v>
      </c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8.45" hidden="false" customHeight="true" outlineLevel="0" collapsed="false">
      <c r="A33" s="48"/>
      <c r="B33" s="16"/>
      <c r="C33" s="16"/>
      <c r="D33" s="16"/>
      <c r="E33" s="16"/>
      <c r="F33" s="16"/>
      <c r="G33" s="16"/>
      <c r="H33" s="16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5"/>
      <c r="T33" s="53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53"/>
      <c r="AG33" s="45"/>
      <c r="AH33" s="45"/>
      <c r="AI33" s="45"/>
      <c r="AJ33" s="45"/>
      <c r="AK33" s="45"/>
      <c r="AL33" s="45"/>
      <c r="AM33" s="45"/>
      <c r="AN33" s="45"/>
      <c r="AO33" s="45"/>
      <c r="AP33" s="36"/>
      <c r="AQ33" s="36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0.25" hidden="false" customHeight="true" outlineLevel="0" collapsed="false">
      <c r="A34" s="16"/>
      <c r="B34" s="16"/>
      <c r="C34" s="16"/>
      <c r="D34" s="16"/>
      <c r="E34" s="16" t="s">
        <v>34</v>
      </c>
      <c r="F34" s="16"/>
      <c r="G34" s="16"/>
      <c r="H34" s="16"/>
      <c r="I34" s="54" t="n">
        <v>13509647</v>
      </c>
      <c r="J34" s="55"/>
      <c r="K34" s="54" t="n">
        <v>4805834</v>
      </c>
      <c r="L34" s="55"/>
      <c r="M34" s="54" t="n">
        <v>54847</v>
      </c>
      <c r="N34" s="54"/>
      <c r="O34" s="54" t="n">
        <v>6588</v>
      </c>
      <c r="P34" s="55"/>
      <c r="Q34" s="54" t="n">
        <v>215356</v>
      </c>
      <c r="R34" s="54"/>
      <c r="S34" s="54" t="n">
        <v>18592272</v>
      </c>
      <c r="T34" s="56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56"/>
      <c r="AG34" s="57" t="e">
        <f aca="false">#REF!</f>
        <v>#REF!</v>
      </c>
      <c r="AH34" s="58"/>
      <c r="AI34" s="57" t="e">
        <f aca="false">#REF!</f>
        <v>#REF!</v>
      </c>
      <c r="AJ34" s="58"/>
      <c r="AK34" s="57" t="e">
        <f aca="false">#REF!</f>
        <v>#REF!</v>
      </c>
      <c r="AL34" s="58"/>
      <c r="AM34" s="57" t="e">
        <f aca="false">#REF!</f>
        <v>#REF!</v>
      </c>
      <c r="AN34" s="58"/>
      <c r="AO34" s="57" t="e">
        <f aca="false">#REF!</f>
        <v>#REF!</v>
      </c>
      <c r="AP34" s="36"/>
      <c r="AQ34" s="36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0.15" hidden="false" customHeight="true" outlineLevel="0" collapsed="false">
      <c r="A35" s="16"/>
      <c r="B35" s="16"/>
      <c r="C35" s="16"/>
      <c r="D35" s="16"/>
      <c r="E35" s="16"/>
      <c r="F35" s="16"/>
      <c r="G35" s="16"/>
      <c r="H35" s="16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5"/>
      <c r="T35" s="53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53"/>
      <c r="AG35" s="45"/>
      <c r="AH35" s="45"/>
      <c r="AI35" s="45"/>
      <c r="AJ35" s="45"/>
      <c r="AK35" s="45"/>
      <c r="AL35" s="45"/>
      <c r="AM35" s="45"/>
      <c r="AN35" s="45"/>
      <c r="AO35" s="45"/>
      <c r="AP35" s="36"/>
      <c r="AQ35" s="36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6.5" hidden="false" customHeight="true" outlineLevel="0" collapsed="false">
      <c r="A36" s="20" t="s">
        <v>35</v>
      </c>
      <c r="B36" s="20"/>
      <c r="C36" s="20"/>
      <c r="D36" s="20"/>
      <c r="E36" s="20"/>
      <c r="F36" s="20"/>
      <c r="G36" s="20"/>
      <c r="H36" s="20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59"/>
      <c r="T36" s="53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53"/>
      <c r="AG36" s="45"/>
      <c r="AH36" s="45"/>
      <c r="AI36" s="45"/>
      <c r="AJ36" s="45"/>
      <c r="AK36" s="45"/>
      <c r="AL36" s="45"/>
      <c r="AM36" s="45"/>
      <c r="AN36" s="45"/>
      <c r="AO36" s="45"/>
      <c r="AP36" s="36"/>
      <c r="AQ36" s="36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3.7" hidden="false" customHeight="true" outlineLevel="0" collapsed="false">
      <c r="A37" s="48" t="s">
        <v>36</v>
      </c>
      <c r="B37" s="16"/>
      <c r="C37" s="16"/>
      <c r="D37" s="16"/>
      <c r="E37" s="16"/>
      <c r="F37" s="16"/>
      <c r="G37" s="16"/>
      <c r="H37" s="16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5"/>
      <c r="T37" s="53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53"/>
      <c r="AG37" s="45"/>
      <c r="AH37" s="45"/>
      <c r="AI37" s="45"/>
      <c r="AJ37" s="45"/>
      <c r="AK37" s="45"/>
      <c r="AL37" s="45"/>
      <c r="AM37" s="45"/>
      <c r="AN37" s="45"/>
      <c r="AO37" s="45"/>
      <c r="AP37" s="36"/>
      <c r="AQ37" s="36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6.5" hidden="false" customHeight="true" outlineLevel="0" collapsed="false">
      <c r="A38" s="16"/>
      <c r="B38" s="16" t="s">
        <v>37</v>
      </c>
      <c r="C38" s="16"/>
      <c r="D38" s="16"/>
      <c r="E38" s="16"/>
      <c r="F38" s="16"/>
      <c r="G38" s="16"/>
      <c r="H38" s="16"/>
      <c r="I38" s="22" t="n">
        <v>399722</v>
      </c>
      <c r="J38" s="43"/>
      <c r="K38" s="24" t="n">
        <v>0</v>
      </c>
      <c r="L38" s="43"/>
      <c r="M38" s="24" t="n">
        <v>0</v>
      </c>
      <c r="N38" s="24"/>
      <c r="O38" s="24" t="n">
        <v>0</v>
      </c>
      <c r="P38" s="43"/>
      <c r="Q38" s="24" t="n">
        <v>0</v>
      </c>
      <c r="R38" s="24"/>
      <c r="S38" s="25" t="n">
        <v>399722</v>
      </c>
      <c r="T38" s="44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60"/>
      <c r="AG38" s="25" t="n">
        <v>227363</v>
      </c>
      <c r="AH38" s="45"/>
      <c r="AI38" s="28" t="n">
        <v>0</v>
      </c>
      <c r="AJ38" s="45"/>
      <c r="AK38" s="28" t="n">
        <v>0</v>
      </c>
      <c r="AL38" s="45"/>
      <c r="AM38" s="28" t="n">
        <v>0</v>
      </c>
      <c r="AN38" s="45"/>
      <c r="AO38" s="25" t="n">
        <v>227363</v>
      </c>
      <c r="AP38" s="36" t="n">
        <v>295930</v>
      </c>
      <c r="AQ38" s="36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6.5" hidden="false" customHeight="true" outlineLevel="0" collapsed="false">
      <c r="A39" s="16"/>
      <c r="B39" s="16" t="s">
        <v>38</v>
      </c>
      <c r="C39" s="16"/>
      <c r="D39" s="16"/>
      <c r="E39" s="16"/>
      <c r="F39" s="16"/>
      <c r="G39" s="16"/>
      <c r="H39" s="16"/>
      <c r="I39" s="61" t="n">
        <v>1244</v>
      </c>
      <c r="J39" s="43"/>
      <c r="K39" s="24"/>
      <c r="L39" s="43"/>
      <c r="M39" s="24"/>
      <c r="N39" s="24"/>
      <c r="O39" s="24"/>
      <c r="P39" s="43"/>
      <c r="Q39" s="24"/>
      <c r="R39" s="24"/>
      <c r="S39" s="33" t="n">
        <v>1244</v>
      </c>
      <c r="T39" s="44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60"/>
      <c r="AG39" s="25"/>
      <c r="AH39" s="45"/>
      <c r="AI39" s="28"/>
      <c r="AJ39" s="45"/>
      <c r="AK39" s="28"/>
      <c r="AL39" s="45"/>
      <c r="AM39" s="28"/>
      <c r="AN39" s="45"/>
      <c r="AO39" s="25"/>
      <c r="AP39" s="36"/>
      <c r="AQ39" s="36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6.5" hidden="false" customHeight="true" outlineLevel="0" collapsed="false">
      <c r="A40" s="16"/>
      <c r="B40" s="16" t="s">
        <v>39</v>
      </c>
      <c r="C40" s="16"/>
      <c r="D40" s="16"/>
      <c r="E40" s="16"/>
      <c r="F40" s="16"/>
      <c r="G40" s="16"/>
      <c r="H40" s="16"/>
      <c r="I40" s="51" t="n">
        <v>11801</v>
      </c>
      <c r="J40" s="62"/>
      <c r="K40" s="51" t="n">
        <v>0</v>
      </c>
      <c r="L40" s="51"/>
      <c r="M40" s="51" t="n">
        <v>0</v>
      </c>
      <c r="N40" s="51"/>
      <c r="O40" s="51" t="n">
        <v>0</v>
      </c>
      <c r="P40" s="51"/>
      <c r="Q40" s="51" t="n">
        <v>0</v>
      </c>
      <c r="R40" s="51"/>
      <c r="S40" s="40" t="n">
        <v>11801</v>
      </c>
      <c r="T40" s="44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60"/>
      <c r="AG40" s="25"/>
      <c r="AH40" s="45"/>
      <c r="AI40" s="28"/>
      <c r="AJ40" s="45"/>
      <c r="AK40" s="28"/>
      <c r="AL40" s="45"/>
      <c r="AM40" s="28"/>
      <c r="AN40" s="45"/>
      <c r="AO40" s="25"/>
      <c r="AP40" s="36"/>
      <c r="AQ40" s="36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6.5" hidden="true" customHeight="true" outlineLevel="0" collapsed="false">
      <c r="A41" s="16"/>
      <c r="B41" s="16" t="s">
        <v>40</v>
      </c>
      <c r="C41" s="16"/>
      <c r="D41" s="16"/>
      <c r="E41" s="16"/>
      <c r="F41" s="16"/>
      <c r="G41" s="16"/>
      <c r="H41" s="16"/>
      <c r="I41" s="40" t="n">
        <v>0</v>
      </c>
      <c r="J41" s="40"/>
      <c r="K41" s="40" t="n">
        <v>0</v>
      </c>
      <c r="L41" s="40"/>
      <c r="M41" s="40" t="n">
        <v>0</v>
      </c>
      <c r="N41" s="40"/>
      <c r="O41" s="40" t="n">
        <v>0</v>
      </c>
      <c r="P41" s="40"/>
      <c r="Q41" s="40" t="n">
        <v>0</v>
      </c>
      <c r="R41" s="40"/>
      <c r="S41" s="40" t="n">
        <v>0</v>
      </c>
      <c r="T41" s="4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63"/>
      <c r="AG41" s="64" t="n">
        <v>3205</v>
      </c>
      <c r="AH41" s="65"/>
      <c r="AI41" s="64" t="n">
        <v>0</v>
      </c>
      <c r="AJ41" s="65"/>
      <c r="AK41" s="64" t="n">
        <v>0</v>
      </c>
      <c r="AL41" s="65"/>
      <c r="AM41" s="64" t="n">
        <v>0</v>
      </c>
      <c r="AN41" s="65"/>
      <c r="AO41" s="64" t="n">
        <v>3205</v>
      </c>
      <c r="AP41" s="36" t="n">
        <v>-3205</v>
      </c>
      <c r="AQ41" s="36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6.5" hidden="false" customHeight="true" outlineLevel="0" collapsed="false">
      <c r="A42" s="16"/>
      <c r="B42" s="16"/>
      <c r="C42" s="16"/>
      <c r="D42" s="16" t="s">
        <v>41</v>
      </c>
      <c r="E42" s="16"/>
      <c r="F42" s="16"/>
      <c r="G42" s="16"/>
      <c r="H42" s="16"/>
      <c r="I42" s="40" t="n">
        <v>412767</v>
      </c>
      <c r="J42" s="40"/>
      <c r="K42" s="40" t="n">
        <v>0</v>
      </c>
      <c r="L42" s="40"/>
      <c r="M42" s="40" t="n">
        <v>0</v>
      </c>
      <c r="N42" s="40"/>
      <c r="O42" s="40" t="n">
        <v>0</v>
      </c>
      <c r="P42" s="40"/>
      <c r="Q42" s="40" t="n">
        <v>0</v>
      </c>
      <c r="R42" s="40"/>
      <c r="S42" s="40" t="n">
        <v>412767</v>
      </c>
      <c r="T42" s="4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44"/>
      <c r="AG42" s="66" t="n">
        <v>230568</v>
      </c>
      <c r="AH42" s="45"/>
      <c r="AI42" s="41" t="n">
        <v>0</v>
      </c>
      <c r="AJ42" s="45"/>
      <c r="AK42" s="40" t="n">
        <v>0</v>
      </c>
      <c r="AL42" s="45"/>
      <c r="AM42" s="41" t="n">
        <v>0</v>
      </c>
      <c r="AN42" s="45"/>
      <c r="AO42" s="66" t="n">
        <v>230568</v>
      </c>
      <c r="AP42" s="36"/>
      <c r="AQ42" s="36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3.2" hidden="false" customHeight="true" outlineLevel="0" collapsed="false">
      <c r="A43" s="16"/>
      <c r="B43" s="16"/>
      <c r="C43" s="16"/>
      <c r="D43" s="16"/>
      <c r="E43" s="16"/>
      <c r="F43" s="16"/>
      <c r="G43" s="16"/>
      <c r="H43" s="16"/>
      <c r="I43" s="67"/>
      <c r="J43" s="50"/>
      <c r="K43" s="68"/>
      <c r="L43" s="50"/>
      <c r="M43" s="51"/>
      <c r="N43" s="51"/>
      <c r="O43" s="51"/>
      <c r="P43" s="50"/>
      <c r="Q43" s="68"/>
      <c r="R43" s="68"/>
      <c r="S43" s="66"/>
      <c r="T43" s="44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44"/>
      <c r="AG43" s="66"/>
      <c r="AH43" s="53"/>
      <c r="AI43" s="41"/>
      <c r="AJ43" s="53"/>
      <c r="AK43" s="40"/>
      <c r="AL43" s="53"/>
      <c r="AM43" s="41"/>
      <c r="AN43" s="53"/>
      <c r="AO43" s="66"/>
      <c r="AP43" s="36"/>
      <c r="AQ43" s="36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3.7" hidden="false" customHeight="true" outlineLevel="0" collapsed="false">
      <c r="A44" s="48" t="s">
        <v>42</v>
      </c>
      <c r="B44" s="16"/>
      <c r="C44" s="16"/>
      <c r="D44" s="16"/>
      <c r="E44" s="16"/>
      <c r="F44" s="16"/>
      <c r="G44" s="16"/>
      <c r="H44" s="16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3"/>
      <c r="T44" s="53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36"/>
      <c r="AQ44" s="36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3.7" hidden="false" customHeight="true" outlineLevel="0" collapsed="false">
      <c r="A45" s="16"/>
      <c r="B45" s="16" t="s">
        <v>43</v>
      </c>
      <c r="C45" s="16"/>
      <c r="D45" s="16"/>
      <c r="E45" s="16"/>
      <c r="F45" s="16"/>
      <c r="G45" s="16"/>
      <c r="H45" s="16"/>
      <c r="I45" s="32" t="n">
        <v>0</v>
      </c>
      <c r="J45" s="50"/>
      <c r="K45" s="32" t="n">
        <v>0</v>
      </c>
      <c r="L45" s="50"/>
      <c r="M45" s="30" t="n">
        <v>1481266</v>
      </c>
      <c r="N45" s="30"/>
      <c r="O45" s="30" t="n">
        <v>0</v>
      </c>
      <c r="P45" s="50"/>
      <c r="Q45" s="30" t="n">
        <v>0</v>
      </c>
      <c r="R45" s="30"/>
      <c r="S45" s="33" t="n">
        <v>1481266</v>
      </c>
      <c r="T45" s="33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33"/>
      <c r="AG45" s="35" t="n">
        <v>0</v>
      </c>
      <c r="AH45" s="53"/>
      <c r="AI45" s="35" t="n">
        <v>0</v>
      </c>
      <c r="AJ45" s="53"/>
      <c r="AK45" s="44" t="n">
        <v>4974537</v>
      </c>
      <c r="AL45" s="53"/>
      <c r="AM45" s="33" t="n">
        <v>0</v>
      </c>
      <c r="AN45" s="33"/>
      <c r="AO45" s="33" t="n">
        <v>4974537</v>
      </c>
      <c r="AP45" s="36" t="n">
        <v>-3769377</v>
      </c>
      <c r="AQ45" s="36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3.7" hidden="false" customHeight="true" outlineLevel="0" collapsed="false">
      <c r="A46" s="16"/>
      <c r="B46" s="16" t="s">
        <v>44</v>
      </c>
      <c r="C46" s="16"/>
      <c r="D46" s="16"/>
      <c r="E46" s="16"/>
      <c r="F46" s="16"/>
      <c r="G46" s="16"/>
      <c r="H46" s="16"/>
      <c r="I46" s="39" t="n">
        <v>118478</v>
      </c>
      <c r="J46" s="50"/>
      <c r="K46" s="32" t="n">
        <v>0</v>
      </c>
      <c r="L46" s="50"/>
      <c r="M46" s="30" t="n">
        <v>0</v>
      </c>
      <c r="N46" s="30"/>
      <c r="O46" s="30" t="n">
        <v>0</v>
      </c>
      <c r="P46" s="50"/>
      <c r="Q46" s="30" t="n">
        <v>0</v>
      </c>
      <c r="R46" s="30"/>
      <c r="S46" s="33" t="n">
        <v>118478</v>
      </c>
      <c r="T46" s="33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33"/>
      <c r="AG46" s="35"/>
      <c r="AH46" s="53"/>
      <c r="AI46" s="35"/>
      <c r="AJ46" s="53"/>
      <c r="AK46" s="44"/>
      <c r="AL46" s="53"/>
      <c r="AM46" s="33"/>
      <c r="AN46" s="33"/>
      <c r="AO46" s="33"/>
      <c r="AP46" s="36"/>
      <c r="AQ46" s="36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6.5" hidden="false" customHeight="true" outlineLevel="0" collapsed="false">
      <c r="A47" s="16"/>
      <c r="B47" s="16" t="s">
        <v>45</v>
      </c>
      <c r="C47" s="16"/>
      <c r="D47" s="16"/>
      <c r="E47" s="16"/>
      <c r="F47" s="16"/>
      <c r="G47" s="16"/>
      <c r="H47" s="16"/>
      <c r="I47" s="40" t="n">
        <v>703984</v>
      </c>
      <c r="J47" s="40"/>
      <c r="K47" s="40" t="n">
        <v>0</v>
      </c>
      <c r="L47" s="40"/>
      <c r="M47" s="40" t="n">
        <v>0</v>
      </c>
      <c r="N47" s="40"/>
      <c r="O47" s="40" t="n">
        <v>0</v>
      </c>
      <c r="P47" s="40"/>
      <c r="Q47" s="40" t="n">
        <v>0</v>
      </c>
      <c r="R47" s="40"/>
      <c r="S47" s="40" t="n">
        <v>703984</v>
      </c>
      <c r="T47" s="4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63"/>
      <c r="AG47" s="64" t="n">
        <v>24984</v>
      </c>
      <c r="AH47" s="65"/>
      <c r="AI47" s="64" t="n">
        <v>0</v>
      </c>
      <c r="AJ47" s="65"/>
      <c r="AK47" s="64" t="n">
        <v>0</v>
      </c>
      <c r="AL47" s="65"/>
      <c r="AM47" s="64" t="n">
        <v>0</v>
      </c>
      <c r="AN47" s="65"/>
      <c r="AO47" s="64" t="n">
        <v>24984</v>
      </c>
      <c r="AP47" s="36" t="n">
        <v>648389</v>
      </c>
      <c r="AQ47" s="36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8" hidden="false" customHeight="true" outlineLevel="0" collapsed="false">
      <c r="A48" s="16"/>
      <c r="B48" s="16"/>
      <c r="C48" s="16"/>
      <c r="D48" s="16" t="s">
        <v>46</v>
      </c>
      <c r="E48" s="16"/>
      <c r="F48" s="16"/>
      <c r="G48" s="16"/>
      <c r="H48" s="16"/>
      <c r="I48" s="40" t="n">
        <v>822462</v>
      </c>
      <c r="J48" s="40"/>
      <c r="K48" s="40" t="n">
        <v>0</v>
      </c>
      <c r="L48" s="40"/>
      <c r="M48" s="40" t="n">
        <v>1481266</v>
      </c>
      <c r="N48" s="40"/>
      <c r="O48" s="40" t="n">
        <v>0</v>
      </c>
      <c r="P48" s="40"/>
      <c r="Q48" s="40" t="n">
        <v>0</v>
      </c>
      <c r="R48" s="40"/>
      <c r="S48" s="40" t="n">
        <v>2303728</v>
      </c>
      <c r="T48" s="4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33"/>
      <c r="AG48" s="66" t="n">
        <v>24984</v>
      </c>
      <c r="AH48" s="53"/>
      <c r="AI48" s="41" t="n">
        <v>0</v>
      </c>
      <c r="AJ48" s="53"/>
      <c r="AK48" s="66" t="n">
        <v>4974537</v>
      </c>
      <c r="AL48" s="66"/>
      <c r="AM48" s="41" t="n">
        <v>0</v>
      </c>
      <c r="AN48" s="66" t="n">
        <v>0</v>
      </c>
      <c r="AO48" s="40" t="n">
        <v>4999521</v>
      </c>
      <c r="AP48" s="36"/>
      <c r="AQ48" s="36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8.45" hidden="false" customHeight="true" outlineLevel="0" collapsed="false">
      <c r="A49" s="16"/>
      <c r="B49" s="16"/>
      <c r="C49" s="16"/>
      <c r="D49" s="16"/>
      <c r="E49" s="16"/>
      <c r="F49" s="16"/>
      <c r="G49" s="16"/>
      <c r="H49" s="16"/>
      <c r="I49" s="50"/>
      <c r="J49" s="50"/>
      <c r="K49" s="50"/>
      <c r="L49" s="50"/>
      <c r="M49" s="50"/>
      <c r="N49" s="50"/>
      <c r="O49" s="50"/>
      <c r="P49" s="50"/>
      <c r="Q49" s="30"/>
      <c r="R49" s="30"/>
      <c r="S49" s="33"/>
      <c r="T49" s="33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33"/>
      <c r="AG49" s="53"/>
      <c r="AH49" s="53"/>
      <c r="AI49" s="53"/>
      <c r="AJ49" s="53"/>
      <c r="AK49" s="53"/>
      <c r="AL49" s="53"/>
      <c r="AM49" s="33"/>
      <c r="AN49" s="33"/>
      <c r="AO49" s="33"/>
      <c r="AP49" s="36"/>
      <c r="AQ49" s="36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6.5" hidden="false" customHeight="true" outlineLevel="0" collapsed="false">
      <c r="A50" s="16"/>
      <c r="B50" s="16"/>
      <c r="C50" s="16"/>
      <c r="D50" s="69"/>
      <c r="E50" s="16" t="s">
        <v>47</v>
      </c>
      <c r="F50" s="16"/>
      <c r="G50" s="16"/>
      <c r="H50" s="16"/>
      <c r="I50" s="40" t="n">
        <v>1235229</v>
      </c>
      <c r="J50" s="40"/>
      <c r="K50" s="40" t="n">
        <v>0</v>
      </c>
      <c r="L50" s="40"/>
      <c r="M50" s="40" t="n">
        <v>1481266</v>
      </c>
      <c r="N50" s="40"/>
      <c r="O50" s="40" t="n">
        <v>0</v>
      </c>
      <c r="P50" s="40"/>
      <c r="Q50" s="40" t="n">
        <v>0</v>
      </c>
      <c r="R50" s="40"/>
      <c r="S50" s="40" t="n">
        <v>2716495</v>
      </c>
      <c r="T50" s="4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44"/>
      <c r="AG50" s="66" t="n">
        <v>255552</v>
      </c>
      <c r="AH50" s="53"/>
      <c r="AI50" s="41" t="n">
        <v>0</v>
      </c>
      <c r="AJ50" s="53"/>
      <c r="AK50" s="66" t="n">
        <v>4974537</v>
      </c>
      <c r="AL50" s="66"/>
      <c r="AM50" s="41" t="n">
        <v>0</v>
      </c>
      <c r="AN50" s="53"/>
      <c r="AO50" s="66" t="n">
        <v>5230089</v>
      </c>
      <c r="AP50" s="36"/>
      <c r="AQ50" s="36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3.2" hidden="false" customHeight="true" outlineLevel="0" collapsed="false">
      <c r="A51" s="16"/>
      <c r="B51" s="16"/>
      <c r="C51" s="16"/>
      <c r="D51" s="16"/>
      <c r="E51" s="16"/>
      <c r="F51" s="16"/>
      <c r="G51" s="16"/>
      <c r="H51" s="16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3"/>
      <c r="T51" s="45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45"/>
      <c r="AG51" s="53"/>
      <c r="AH51" s="53"/>
      <c r="AI51" s="53"/>
      <c r="AJ51" s="53"/>
      <c r="AK51" s="53"/>
      <c r="AL51" s="53"/>
      <c r="AM51" s="53"/>
      <c r="AN51" s="53"/>
      <c r="AO51" s="53"/>
      <c r="AP51" s="36"/>
      <c r="AQ51" s="36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6.5" hidden="false" customHeight="true" outlineLevel="0" collapsed="false">
      <c r="A52" s="48" t="s">
        <v>48</v>
      </c>
      <c r="B52" s="16"/>
      <c r="C52" s="16"/>
      <c r="D52" s="16"/>
      <c r="E52" s="16"/>
      <c r="F52" s="16"/>
      <c r="G52" s="16"/>
      <c r="H52" s="16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  <c r="T52" s="53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36"/>
      <c r="AQ52" s="36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6.5" hidden="true" customHeight="true" outlineLevel="1" collapsed="false">
      <c r="A53" s="16"/>
      <c r="B53" s="16" t="s">
        <v>4</v>
      </c>
      <c r="C53" s="16"/>
      <c r="D53" s="16"/>
      <c r="E53" s="16"/>
      <c r="F53" s="16"/>
      <c r="G53" s="16"/>
      <c r="H53" s="16"/>
      <c r="I53" s="30" t="n">
        <v>8865243</v>
      </c>
      <c r="J53" s="30"/>
      <c r="K53" s="30" t="n">
        <v>4493619</v>
      </c>
      <c r="L53" s="30"/>
      <c r="M53" s="30" t="n">
        <v>18734</v>
      </c>
      <c r="N53" s="30"/>
      <c r="O53" s="30" t="n">
        <v>6590</v>
      </c>
      <c r="P53" s="30"/>
      <c r="Q53" s="30" t="n">
        <v>0</v>
      </c>
      <c r="R53" s="30"/>
      <c r="S53" s="33"/>
      <c r="T53" s="33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33"/>
      <c r="AG53" s="33" t="n">
        <v>1841053</v>
      </c>
      <c r="AH53" s="33"/>
      <c r="AI53" s="33" t="n">
        <v>2332577</v>
      </c>
      <c r="AJ53" s="33"/>
      <c r="AK53" s="33" t="n">
        <v>-4974537</v>
      </c>
      <c r="AL53" s="33"/>
      <c r="AM53" s="33" t="n">
        <v>0</v>
      </c>
      <c r="AN53" s="33"/>
      <c r="AO53" s="33" t="n">
        <v>-800907</v>
      </c>
      <c r="AP53" s="36"/>
      <c r="AQ53" s="36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6.5" hidden="true" customHeight="true" outlineLevel="1" collapsed="false">
      <c r="A54" s="16"/>
      <c r="B54" s="16" t="s">
        <v>49</v>
      </c>
      <c r="C54" s="16"/>
      <c r="D54" s="16"/>
      <c r="E54" s="16"/>
      <c r="F54" s="16"/>
      <c r="G54" s="16"/>
      <c r="H54" s="16"/>
      <c r="I54" s="40" t="n">
        <v>0</v>
      </c>
      <c r="J54" s="40"/>
      <c r="K54" s="40" t="n">
        <v>0</v>
      </c>
      <c r="L54" s="40"/>
      <c r="M54" s="40" t="n">
        <v>0</v>
      </c>
      <c r="N54" s="40"/>
      <c r="O54" s="40" t="n">
        <v>0</v>
      </c>
      <c r="P54" s="40"/>
      <c r="Q54" s="40" t="n">
        <v>215356</v>
      </c>
      <c r="R54" s="40"/>
      <c r="S54" s="40"/>
      <c r="T54" s="4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33"/>
      <c r="AG54" s="40" t="n">
        <v>0</v>
      </c>
      <c r="AH54" s="33"/>
      <c r="AI54" s="40" t="n">
        <v>0</v>
      </c>
      <c r="AJ54" s="33"/>
      <c r="AK54" s="40" t="n">
        <v>0</v>
      </c>
      <c r="AL54" s="33"/>
      <c r="AM54" s="40" t="n">
        <v>107740</v>
      </c>
      <c r="AN54" s="33"/>
      <c r="AO54" s="40" t="n">
        <v>107740</v>
      </c>
      <c r="AP54" s="36"/>
      <c r="AQ54" s="36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16.5" hidden="true" customHeight="true" outlineLevel="1" collapsed="false">
      <c r="A55" s="16"/>
      <c r="B55" s="16"/>
      <c r="C55" s="16"/>
      <c r="D55" s="16"/>
      <c r="E55" s="16"/>
      <c r="F55" s="16"/>
      <c r="G55" s="16"/>
      <c r="H55" s="16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33"/>
      <c r="AG55" s="40"/>
      <c r="AH55" s="33"/>
      <c r="AI55" s="40"/>
      <c r="AJ55" s="33"/>
      <c r="AK55" s="40"/>
      <c r="AL55" s="33"/>
      <c r="AM55" s="40"/>
      <c r="AN55" s="33"/>
      <c r="AO55" s="40"/>
      <c r="AP55" s="36"/>
      <c r="AQ55" s="36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6.5" hidden="false" customHeight="true" outlineLevel="0" collapsed="false">
      <c r="A56" s="16"/>
      <c r="B56" s="16" t="s">
        <v>50</v>
      </c>
      <c r="C56" s="16"/>
      <c r="D56" s="16"/>
      <c r="E56" s="16"/>
      <c r="F56" s="16"/>
      <c r="G56" s="16"/>
      <c r="H56" s="16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3" t="n">
        <v>15660421</v>
      </c>
      <c r="T56" s="33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33"/>
      <c r="AG56" s="40"/>
      <c r="AH56" s="33"/>
      <c r="AI56" s="40"/>
      <c r="AJ56" s="33"/>
      <c r="AK56" s="40"/>
      <c r="AL56" s="33"/>
      <c r="AM56" s="40"/>
      <c r="AN56" s="33"/>
      <c r="AO56" s="40"/>
      <c r="AP56" s="36"/>
      <c r="AQ56" s="36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6.5" hidden="true" customHeight="true" outlineLevel="0" collapsed="false">
      <c r="A57" s="16"/>
      <c r="B57" s="16"/>
      <c r="C57" s="16" t="s">
        <v>51</v>
      </c>
      <c r="D57" s="16"/>
      <c r="E57" s="16"/>
      <c r="F57" s="16"/>
      <c r="G57" s="16"/>
      <c r="H57" s="16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33" t="n">
        <v>8865243</v>
      </c>
      <c r="T57" s="4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33"/>
      <c r="AG57" s="40"/>
      <c r="AH57" s="33"/>
      <c r="AI57" s="40"/>
      <c r="AJ57" s="33"/>
      <c r="AK57" s="40"/>
      <c r="AL57" s="33"/>
      <c r="AM57" s="40"/>
      <c r="AN57" s="33"/>
      <c r="AO57" s="40"/>
      <c r="AP57" s="36"/>
      <c r="AQ57" s="36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6.5" hidden="true" customHeight="true" outlineLevel="0" collapsed="false">
      <c r="A58" s="16"/>
      <c r="B58" s="16"/>
      <c r="C58" s="16" t="s">
        <v>52</v>
      </c>
      <c r="D58" s="16"/>
      <c r="E58" s="16"/>
      <c r="F58" s="16"/>
      <c r="G58" s="16"/>
      <c r="H58" s="16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33" t="n">
        <v>4612371</v>
      </c>
      <c r="T58" s="4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33"/>
      <c r="AG58" s="40"/>
      <c r="AH58" s="33"/>
      <c r="AI58" s="40"/>
      <c r="AJ58" s="33"/>
      <c r="AK58" s="40"/>
      <c r="AL58" s="33"/>
      <c r="AM58" s="40"/>
      <c r="AN58" s="33"/>
      <c r="AO58" s="40"/>
      <c r="AP58" s="36"/>
      <c r="AQ58" s="36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6.5" hidden="true" customHeight="true" outlineLevel="0" collapsed="false">
      <c r="A59" s="16"/>
      <c r="B59" s="16"/>
      <c r="C59" s="16" t="s">
        <v>53</v>
      </c>
      <c r="D59" s="16"/>
      <c r="E59" s="16"/>
      <c r="F59" s="16"/>
      <c r="G59" s="16"/>
      <c r="H59" s="16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33" t="n">
        <v>1326634</v>
      </c>
      <c r="T59" s="4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33"/>
      <c r="AG59" s="40"/>
      <c r="AH59" s="33"/>
      <c r="AI59" s="40"/>
      <c r="AJ59" s="33"/>
      <c r="AK59" s="40"/>
      <c r="AL59" s="33"/>
      <c r="AM59" s="40"/>
      <c r="AN59" s="33"/>
      <c r="AO59" s="40"/>
      <c r="AP59" s="36"/>
      <c r="AQ59" s="36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16.5" hidden="true" customHeight="true" outlineLevel="0" collapsed="false">
      <c r="A60" s="16"/>
      <c r="B60" s="16"/>
      <c r="C60" s="16" t="s">
        <v>54</v>
      </c>
      <c r="D60" s="16"/>
      <c r="E60" s="16"/>
      <c r="F60" s="16"/>
      <c r="G60" s="16"/>
      <c r="H60" s="16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33" t="n">
        <v>849585</v>
      </c>
      <c r="T60" s="4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33"/>
      <c r="AG60" s="40"/>
      <c r="AH60" s="33"/>
      <c r="AI60" s="40"/>
      <c r="AJ60" s="33"/>
      <c r="AK60" s="40"/>
      <c r="AL60" s="33"/>
      <c r="AM60" s="40"/>
      <c r="AN60" s="33"/>
      <c r="AO60" s="40"/>
      <c r="AP60" s="36"/>
      <c r="AQ60" s="36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16.5" hidden="true" customHeight="true" outlineLevel="0" collapsed="false">
      <c r="A61" s="16"/>
      <c r="B61" s="16"/>
      <c r="C61" s="16" t="s">
        <v>55</v>
      </c>
      <c r="D61" s="16"/>
      <c r="E61" s="16"/>
      <c r="F61" s="16"/>
      <c r="G61" s="16"/>
      <c r="H61" s="16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33" t="n">
        <v>6588</v>
      </c>
      <c r="T61" s="4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33"/>
      <c r="AG61" s="40"/>
      <c r="AH61" s="33"/>
      <c r="AI61" s="40"/>
      <c r="AJ61" s="33"/>
      <c r="AK61" s="40"/>
      <c r="AL61" s="33"/>
      <c r="AM61" s="40"/>
      <c r="AN61" s="33"/>
      <c r="AO61" s="40"/>
      <c r="AP61" s="36"/>
      <c r="AQ61" s="36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16.5" hidden="false" customHeight="true" outlineLevel="0" collapsed="false">
      <c r="A62" s="16"/>
      <c r="B62" s="16" t="s">
        <v>56</v>
      </c>
      <c r="C62" s="16"/>
      <c r="D62" s="16"/>
      <c r="E62" s="16"/>
      <c r="F62" s="16"/>
      <c r="G62" s="16"/>
      <c r="H62" s="16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 t="n">
        <v>215356</v>
      </c>
      <c r="T62" s="4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33"/>
      <c r="AG62" s="40"/>
      <c r="AH62" s="33"/>
      <c r="AI62" s="40"/>
      <c r="AJ62" s="33"/>
      <c r="AK62" s="40"/>
      <c r="AL62" s="33"/>
      <c r="AM62" s="40"/>
      <c r="AN62" s="33"/>
      <c r="AO62" s="40"/>
      <c r="AP62" s="36"/>
      <c r="AQ62" s="36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.5" hidden="false" customHeight="true" outlineLevel="0" collapsed="false">
      <c r="A63" s="16"/>
      <c r="B63" s="16"/>
      <c r="C63" s="16"/>
      <c r="D63" s="16"/>
      <c r="E63" s="16"/>
      <c r="F63" s="16"/>
      <c r="G63" s="16"/>
      <c r="H63" s="16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33"/>
      <c r="AG63" s="40"/>
      <c r="AH63" s="33"/>
      <c r="AI63" s="40"/>
      <c r="AJ63" s="33"/>
      <c r="AK63" s="40"/>
      <c r="AL63" s="33"/>
      <c r="AM63" s="40"/>
      <c r="AN63" s="33"/>
      <c r="AO63" s="40"/>
      <c r="AP63" s="36"/>
      <c r="AQ63" s="36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16.5" hidden="false" customHeight="true" outlineLevel="0" collapsed="false">
      <c r="A64" s="16"/>
      <c r="B64" s="16"/>
      <c r="C64" s="16"/>
      <c r="D64" s="0"/>
      <c r="E64" s="16" t="s">
        <v>57</v>
      </c>
      <c r="F64" s="16"/>
      <c r="G64" s="16"/>
      <c r="H64" s="16"/>
      <c r="I64" s="40" t="n">
        <v>8865243</v>
      </c>
      <c r="J64" s="40"/>
      <c r="K64" s="40" t="n">
        <v>4493619</v>
      </c>
      <c r="L64" s="40"/>
      <c r="M64" s="40" t="n">
        <v>18734</v>
      </c>
      <c r="N64" s="40"/>
      <c r="O64" s="40" t="n">
        <v>6590</v>
      </c>
      <c r="P64" s="40"/>
      <c r="Q64" s="40" t="n">
        <v>215356</v>
      </c>
      <c r="R64" s="40"/>
      <c r="S64" s="40" t="n">
        <v>15875777</v>
      </c>
      <c r="T64" s="4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33"/>
      <c r="AG64" s="40" t="n">
        <v>1841053</v>
      </c>
      <c r="AH64" s="33"/>
      <c r="AI64" s="40" t="n">
        <v>2332577</v>
      </c>
      <c r="AJ64" s="33"/>
      <c r="AK64" s="40" t="n">
        <v>-4974537</v>
      </c>
      <c r="AL64" s="33"/>
      <c r="AM64" s="40" t="n">
        <v>107740</v>
      </c>
      <c r="AN64" s="33"/>
      <c r="AO64" s="40" t="n">
        <v>-693167</v>
      </c>
      <c r="AP64" s="36"/>
      <c r="AQ64" s="36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12.2" hidden="false" customHeight="true" outlineLevel="0" collapsed="false">
      <c r="A65" s="16"/>
      <c r="B65" s="16"/>
      <c r="C65" s="16"/>
      <c r="D65" s="16"/>
      <c r="E65" s="16"/>
      <c r="F65" s="16"/>
      <c r="G65" s="16"/>
      <c r="H65" s="16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3"/>
      <c r="T65" s="53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36"/>
      <c r="AQ65" s="36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20.25" hidden="false" customHeight="true" outlineLevel="0" collapsed="false">
      <c r="A66" s="16"/>
      <c r="B66" s="16"/>
      <c r="C66" s="16"/>
      <c r="D66" s="16"/>
      <c r="E66" s="16" t="s">
        <v>58</v>
      </c>
      <c r="F66" s="16"/>
      <c r="G66" s="16"/>
      <c r="H66" s="16"/>
      <c r="I66" s="54" t="n">
        <v>10100472</v>
      </c>
      <c r="J66" s="70"/>
      <c r="K66" s="54" t="n">
        <v>4493619</v>
      </c>
      <c r="L66" s="70"/>
      <c r="M66" s="54" t="n">
        <v>1500000</v>
      </c>
      <c r="N66" s="54"/>
      <c r="O66" s="54" t="n">
        <v>6590</v>
      </c>
      <c r="P66" s="70"/>
      <c r="Q66" s="54" t="n">
        <v>215356</v>
      </c>
      <c r="R66" s="54"/>
      <c r="S66" s="57" t="n">
        <v>18592272</v>
      </c>
      <c r="T66" s="56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56"/>
      <c r="AG66" s="57" t="n">
        <v>2096605</v>
      </c>
      <c r="AH66" s="71"/>
      <c r="AI66" s="57" t="n">
        <v>2332577</v>
      </c>
      <c r="AJ66" s="71"/>
      <c r="AK66" s="57" t="n">
        <v>0</v>
      </c>
      <c r="AL66" s="71"/>
      <c r="AM66" s="57" t="n">
        <v>107740</v>
      </c>
      <c r="AN66" s="71"/>
      <c r="AO66" s="57" t="n">
        <v>4536922</v>
      </c>
      <c r="AP66" s="36"/>
      <c r="AQ66" s="36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20.25" hidden="false" customHeight="true" outlineLevel="0" collapsed="false">
      <c r="A67" s="16"/>
      <c r="B67" s="16"/>
      <c r="C67" s="16"/>
      <c r="D67" s="16"/>
      <c r="E67" s="16"/>
      <c r="F67" s="16"/>
      <c r="G67" s="16"/>
      <c r="H67" s="16"/>
      <c r="I67" s="54"/>
      <c r="J67" s="70"/>
      <c r="K67" s="54"/>
      <c r="L67" s="70"/>
      <c r="M67" s="54"/>
      <c r="N67" s="54"/>
      <c r="O67" s="54"/>
      <c r="P67" s="70"/>
      <c r="Q67" s="54"/>
      <c r="R67" s="54"/>
      <c r="S67" s="57"/>
      <c r="T67" s="56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56"/>
      <c r="AG67" s="57"/>
      <c r="AH67" s="71"/>
      <c r="AI67" s="57"/>
      <c r="AJ67" s="71"/>
      <c r="AK67" s="57"/>
      <c r="AL67" s="71"/>
      <c r="AM67" s="57"/>
      <c r="AN67" s="71"/>
      <c r="AO67" s="57"/>
      <c r="AP67" s="36"/>
      <c r="AQ67" s="36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3.9" hidden="false" customHeight="false" outlineLevel="0" collapsed="false">
      <c r="A68" s="0"/>
      <c r="B68" s="0"/>
      <c r="C68" s="0"/>
      <c r="D68" s="0"/>
      <c r="E68" s="0"/>
      <c r="F68" s="0"/>
      <c r="G68" s="0"/>
      <c r="H68" s="0"/>
      <c r="I68" s="0"/>
      <c r="J68" s="0"/>
      <c r="K68" s="0"/>
      <c r="L68" s="0"/>
      <c r="M68" s="0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70" customFormat="false" ht="20.25" hidden="false" customHeight="true" outlineLevel="0" collapsed="false">
      <c r="A70" s="16"/>
      <c r="B70" s="16"/>
      <c r="C70" s="16"/>
      <c r="D70" s="16"/>
      <c r="E70" s="16"/>
      <c r="F70" s="16"/>
      <c r="G70" s="16"/>
      <c r="H70" s="16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40"/>
      <c r="T70" s="56"/>
      <c r="U70" s="57"/>
      <c r="V70" s="71"/>
      <c r="W70" s="57"/>
      <c r="X70" s="71"/>
      <c r="Y70" s="57"/>
      <c r="Z70" s="57"/>
      <c r="AA70" s="57"/>
      <c r="AB70" s="71"/>
      <c r="AC70" s="57"/>
      <c r="AD70" s="71"/>
      <c r="AE70" s="57"/>
      <c r="AF70" s="56"/>
      <c r="AG70" s="57"/>
      <c r="AH70" s="71"/>
      <c r="AI70" s="57"/>
      <c r="AJ70" s="71"/>
      <c r="AK70" s="57"/>
      <c r="AL70" s="71"/>
      <c r="AM70" s="57"/>
      <c r="AN70" s="71"/>
      <c r="AO70" s="57"/>
      <c r="AP70" s="36"/>
      <c r="AQ70" s="36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customFormat="false" ht="20.25" hidden="false" customHeight="true" outlineLevel="0" collapsed="false">
      <c r="A71" s="16"/>
      <c r="B71" s="16"/>
      <c r="C71" s="16"/>
      <c r="D71" s="16"/>
      <c r="E71" s="16"/>
      <c r="F71" s="16"/>
      <c r="G71" s="16"/>
      <c r="H71" s="0"/>
      <c r="I71" s="30" t="n">
        <v>3409175</v>
      </c>
      <c r="J71" s="30"/>
      <c r="K71" s="30" t="n">
        <v>312215</v>
      </c>
      <c r="L71" s="30"/>
      <c r="M71" s="30" t="n">
        <v>-1445153</v>
      </c>
      <c r="N71" s="30"/>
      <c r="O71" s="30" t="n">
        <v>-2</v>
      </c>
      <c r="P71" s="30"/>
      <c r="Q71" s="30" t="n">
        <v>0</v>
      </c>
      <c r="R71" s="30"/>
      <c r="S71" s="30" t="n">
        <v>0</v>
      </c>
      <c r="T71" s="56"/>
      <c r="U71" s="57"/>
      <c r="V71" s="71"/>
      <c r="W71" s="57"/>
      <c r="X71" s="71"/>
      <c r="Y71" s="57"/>
      <c r="Z71" s="57"/>
      <c r="AA71" s="57"/>
      <c r="AB71" s="71"/>
      <c r="AC71" s="57"/>
      <c r="AD71" s="71"/>
      <c r="AE71" s="30" t="n">
        <v>0</v>
      </c>
      <c r="AF71" s="56"/>
      <c r="AG71" s="57"/>
      <c r="AH71" s="71"/>
      <c r="AI71" s="57"/>
      <c r="AJ71" s="71"/>
      <c r="AK71" s="57"/>
      <c r="AL71" s="71"/>
      <c r="AM71" s="57"/>
      <c r="AN71" s="71"/>
      <c r="AO71" s="57"/>
      <c r="AP71" s="36"/>
      <c r="AQ71" s="36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7" customFormat="false" ht="20.45" hidden="false" customHeight="true" outlineLevel="0" collapsed="false"/>
    <row r="78" customFormat="false" ht="13.7" hidden="false" customHeight="true" outlineLevel="0" collapsed="false"/>
  </sheetData>
  <mergeCells count="9">
    <mergeCell ref="A4:AE4"/>
    <mergeCell ref="A5:AE5"/>
    <mergeCell ref="A6:AE6"/>
    <mergeCell ref="I7:S7"/>
    <mergeCell ref="AG7:AO7"/>
    <mergeCell ref="I9:O9"/>
    <mergeCell ref="AG9:AK9"/>
    <mergeCell ref="A15:H15"/>
    <mergeCell ref="A36:H36"/>
  </mergeCells>
  <printOptions headings="false" gridLines="false" gridLinesSet="true" horizontalCentered="false" verticalCentered="false"/>
  <pageMargins left="0.75" right="0.25" top="0.25" bottom="0.2" header="0.511805555555555" footer="0.2"/>
  <pageSetup paperSize="1" scale="100" firstPageNumber="0" fitToWidth="0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&amp;L&amp;"Times New Roman,Regular"&amp;12See accompanying notes to financial statements.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1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2" activeCellId="0" sqref="H22"/>
    </sheetView>
  </sheetViews>
  <sheetFormatPr defaultRowHeight="12.75"/>
  <cols>
    <col collapsed="false" hidden="false" max="5" min="1" style="0" width="8.6734693877551"/>
    <col collapsed="false" hidden="false" max="6" min="6" style="0" width="13.3979591836735"/>
    <col collapsed="false" hidden="false" max="7" min="7" style="0" width="3.4030612244898"/>
    <col collapsed="false" hidden="false" max="8" min="8" style="0" width="13.3979591836735"/>
    <col collapsed="false" hidden="false" max="10" min="9" style="0" width="8.6734693877551"/>
    <col collapsed="false" hidden="false" max="11" min="11" style="0" width="9.39795918367347"/>
    <col collapsed="false" hidden="false" max="1025" min="12" style="0" width="8.6734693877551"/>
  </cols>
  <sheetData>
    <row r="1" customFormat="false" ht="15.4" hidden="false" customHeight="false" outlineLevel="0" collapsed="false">
      <c r="F1" s="2"/>
      <c r="G1" s="2"/>
      <c r="H1" s="2"/>
      <c r="I1" s="2"/>
    </row>
    <row r="2" customFormat="false" ht="15.4" hidden="false" customHeight="false" outlineLevel="0" collapsed="false">
      <c r="F2" s="11" t="s">
        <v>237</v>
      </c>
      <c r="G2" s="11"/>
      <c r="H2" s="11"/>
      <c r="I2" s="2"/>
    </row>
    <row r="3" customFormat="false" ht="15.4" hidden="false" customHeight="false" outlineLevel="0" collapsed="false">
      <c r="F3" s="11" t="s">
        <v>181</v>
      </c>
      <c r="G3" s="2"/>
      <c r="H3" s="11" t="s">
        <v>182</v>
      </c>
      <c r="I3" s="2"/>
    </row>
    <row r="4" customFormat="false" ht="15.4" hidden="false" customHeight="false" outlineLevel="0" collapsed="false">
      <c r="F4" s="73"/>
      <c r="G4" s="2"/>
      <c r="H4" s="2"/>
      <c r="I4" s="2"/>
    </row>
    <row r="5" customFormat="false" ht="17.65" hidden="false" customHeight="false" outlineLevel="0" collapsed="false">
      <c r="A5" s="2" t="s">
        <v>238</v>
      </c>
      <c r="F5" s="251" t="n">
        <f aca="false">'Stmt of Fin. Position'!S45</f>
        <v>1481266</v>
      </c>
      <c r="G5" s="239"/>
      <c r="H5" s="239" t="n">
        <f aca="false">'Stmt of Fin. Position'!AE45</f>
        <v>0</v>
      </c>
      <c r="I5" s="2"/>
      <c r="K5" s="185"/>
    </row>
    <row r="6" customFormat="false" ht="15.4" hidden="false" customHeight="false" outlineLevel="0" collapsed="false">
      <c r="F6" s="170"/>
      <c r="G6" s="237"/>
      <c r="H6" s="237"/>
      <c r="I6" s="2"/>
    </row>
    <row r="7" customFormat="false" ht="15.4" hidden="false" customHeight="false" outlineLevel="0" collapsed="false">
      <c r="A7" s="2" t="s">
        <v>239</v>
      </c>
      <c r="F7" s="236" t="n">
        <f aca="false">F5-H5</f>
        <v>1481266</v>
      </c>
      <c r="G7" s="236"/>
      <c r="H7" s="236" t="n">
        <v>-46502</v>
      </c>
      <c r="I7" s="2"/>
    </row>
    <row r="8" customFormat="false" ht="17.65" hidden="false" customHeight="false" outlineLevel="0" collapsed="false">
      <c r="A8" s="2" t="s">
        <v>240</v>
      </c>
      <c r="F8" s="241" t="n">
        <v>63740</v>
      </c>
      <c r="G8" s="241"/>
      <c r="H8" s="241" t="n">
        <v>66524</v>
      </c>
      <c r="I8" s="2"/>
      <c r="K8" s="241"/>
    </row>
    <row r="9" customFormat="false" ht="15.4" hidden="false" customHeight="false" outlineLevel="0" collapsed="false">
      <c r="G9" s="236"/>
      <c r="I9" s="2"/>
    </row>
    <row r="10" customFormat="false" ht="17.65" hidden="false" customHeight="false" outlineLevel="0" collapsed="false">
      <c r="A10" s="2" t="s">
        <v>241</v>
      </c>
      <c r="F10" s="239" t="n">
        <f aca="false">SUM(F7:F8)</f>
        <v>1545006</v>
      </c>
      <c r="G10" s="239"/>
      <c r="H10" s="239" t="n">
        <f aca="false">SUM(H7:H8)</f>
        <v>20022</v>
      </c>
      <c r="I10" s="2"/>
    </row>
    <row r="11" customFormat="false" ht="15.4" hidden="false" customHeight="false" outlineLevel="0" collapsed="false"/>
    <row r="12" customFormat="false" ht="15.4" hidden="false" customHeight="false" outlineLevel="0" collapsed="false"/>
    <row r="13" customFormat="false" ht="15.4" hidden="false" customHeight="false" outlineLevel="0" collapsed="false"/>
    <row r="14" customFormat="false" ht="15.4" hidden="false" customHeight="false" outlineLevel="0" collapsed="false"/>
    <row r="15" customFormat="false" ht="15.4" hidden="false" customHeight="false" outlineLevel="0" collapsed="false"/>
    <row r="16" customFormat="false" ht="15.4" hidden="false" customHeight="false" outlineLevel="0" collapsed="false"/>
    <row r="17" customFormat="false" ht="15.4" hidden="false" customHeight="false" outlineLevel="0" collapsed="false"/>
    <row r="18" customFormat="false" ht="15.4" hidden="false" customHeight="false" outlineLevel="0" collapsed="false"/>
    <row r="19" customFormat="false" ht="15.4" hidden="false" customHeight="false" outlineLevel="0" collapsed="false"/>
    <row r="20" customFormat="false" ht="15.4" hidden="false" customHeight="false" outlineLevel="0" collapsed="false"/>
  </sheetData>
  <mergeCells count="1">
    <mergeCell ref="F2:H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8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2" activeCellId="0" sqref="H22"/>
    </sheetView>
  </sheetViews>
  <sheetFormatPr defaultRowHeight="15.4"/>
  <cols>
    <col collapsed="false" hidden="false" max="1" min="1" style="229" width="5.39795918367347"/>
    <col collapsed="false" hidden="false" max="2" min="2" style="229" width="14.3979591836735"/>
    <col collapsed="false" hidden="false" max="3" min="3" style="229" width="8.86224489795918"/>
    <col collapsed="false" hidden="false" max="4" min="4" style="229" width="11.4030612244898"/>
    <col collapsed="false" hidden="false" max="1025" min="5" style="229" width="8.86224489795918"/>
  </cols>
  <sheetData>
    <row r="1" customFormat="false" ht="15.4" hidden="false" customHeight="false" outlineLevel="0" collapsed="false">
      <c r="A1" s="0"/>
      <c r="B1" s="0"/>
      <c r="D1" s="0"/>
    </row>
    <row r="2" customFormat="false" ht="15.4" hidden="false" customHeight="false" outlineLevel="0" collapsed="false">
      <c r="A2" s="0"/>
      <c r="B2" s="0"/>
      <c r="D2" s="0"/>
    </row>
    <row r="3" customFormat="false" ht="15.4" hidden="false" customHeight="false" outlineLevel="0" collapsed="false">
      <c r="A3" s="2" t="s">
        <v>242</v>
      </c>
      <c r="B3" s="0"/>
      <c r="D3" s="0"/>
    </row>
    <row r="4" customFormat="false" ht="15.4" hidden="false" customHeight="false" outlineLevel="0" collapsed="false">
      <c r="B4" s="252" t="n">
        <v>2019</v>
      </c>
      <c r="D4" s="236" t="n">
        <v>197232.89</v>
      </c>
    </row>
    <row r="5" customFormat="false" ht="15.4" hidden="false" customHeight="false" outlineLevel="0" collapsed="false">
      <c r="B5" s="252" t="n">
        <v>2020</v>
      </c>
      <c r="D5" s="237" t="n">
        <v>150301.11</v>
      </c>
    </row>
    <row r="6" customFormat="false" ht="17.65" hidden="false" customHeight="false" outlineLevel="0" collapsed="false">
      <c r="B6" s="252" t="n">
        <v>2021</v>
      </c>
      <c r="D6" s="241" t="n">
        <v>37095.39</v>
      </c>
    </row>
    <row r="7" customFormat="false" ht="10.15" hidden="false" customHeight="true" outlineLevel="0" collapsed="false">
      <c r="D7" s="237"/>
    </row>
    <row r="8" customFormat="false" ht="17.65" hidden="false" customHeight="false" outlineLevel="0" collapsed="false">
      <c r="D8" s="239" t="n">
        <f aca="false">SUM(D4:D7)</f>
        <v>384629.39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0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2" activeCellId="0" sqref="H22"/>
    </sheetView>
  </sheetViews>
  <sheetFormatPr defaultRowHeight="15.4"/>
  <cols>
    <col collapsed="false" hidden="false" max="1" min="1" style="229" width="2.86224489795918"/>
    <col collapsed="false" hidden="false" max="3" min="2" style="229" width="8.86224489795918"/>
    <col collapsed="false" hidden="false" max="4" min="4" style="229" width="6.86734693877551"/>
    <col collapsed="false" hidden="false" max="5" min="5" style="229" width="12.1326530612245"/>
    <col collapsed="false" hidden="false" max="6" min="6" style="229" width="2.39285714285714"/>
    <col collapsed="false" hidden="false" max="7" min="7" style="229" width="15.8673469387755"/>
    <col collapsed="false" hidden="false" max="8" min="8" style="229" width="2.39285714285714"/>
    <col collapsed="false" hidden="false" max="9" min="9" style="229" width="15.8673469387755"/>
    <col collapsed="false" hidden="false" max="10" min="10" style="229" width="3.4030612244898"/>
    <col collapsed="false" hidden="false" max="11" min="11" style="229" width="8.86224489795918"/>
    <col collapsed="false" hidden="false" max="12" min="12" style="229" width="10.1326530612245"/>
    <col collapsed="false" hidden="false" max="13" min="13" style="229" width="9.39795918367347"/>
    <col collapsed="false" hidden="false" max="1025" min="14" style="229" width="8.86224489795918"/>
  </cols>
  <sheetData>
    <row r="1" customFormat="false" ht="15.4" hidden="false" customHeight="false" outlineLevel="0" collapsed="false">
      <c r="A1" s="0"/>
      <c r="B1" s="0"/>
      <c r="C1" s="0"/>
      <c r="D1" s="0"/>
      <c r="E1" s="0"/>
      <c r="G1" s="0"/>
      <c r="H1" s="0"/>
      <c r="I1" s="0"/>
      <c r="J1" s="0"/>
      <c r="M1" s="0"/>
    </row>
    <row r="2" customFormat="false" ht="15.4" hidden="false" customHeight="false" outlineLevel="0" collapsed="false">
      <c r="A2" s="0"/>
      <c r="B2" s="0"/>
      <c r="C2" s="0"/>
      <c r="D2" s="0"/>
      <c r="E2" s="0"/>
      <c r="G2" s="14"/>
      <c r="H2" s="14"/>
      <c r="I2" s="14"/>
      <c r="J2" s="14"/>
      <c r="M2" s="0"/>
    </row>
    <row r="3" customFormat="false" ht="30.75" hidden="false" customHeight="false" outlineLevel="0" collapsed="false">
      <c r="A3" s="11" t="s">
        <v>243</v>
      </c>
      <c r="B3" s="11"/>
      <c r="C3" s="11"/>
      <c r="D3" s="11"/>
      <c r="E3" s="11"/>
      <c r="G3" s="253" t="s">
        <v>244</v>
      </c>
      <c r="H3" s="14"/>
      <c r="I3" s="254" t="s">
        <v>245</v>
      </c>
      <c r="J3" s="14"/>
      <c r="M3" s="0"/>
    </row>
    <row r="4" customFormat="false" ht="4.9" hidden="false" customHeight="true" outlineLevel="0" collapsed="false">
      <c r="B4" s="0"/>
      <c r="G4" s="12"/>
      <c r="H4" s="14"/>
      <c r="I4" s="12"/>
      <c r="J4" s="14"/>
      <c r="M4" s="0"/>
    </row>
    <row r="5" customFormat="false" ht="15.4" hidden="false" customHeight="false" outlineLevel="0" collapsed="false">
      <c r="B5" s="2" t="s">
        <v>246</v>
      </c>
      <c r="G5" s="171" t="n">
        <f aca="false">SUM('Stmt of Fin. Position'!AE57:AE61)</f>
        <v>0</v>
      </c>
      <c r="H5" s="236"/>
      <c r="I5" s="236" t="n">
        <v>0</v>
      </c>
      <c r="J5" s="236"/>
      <c r="M5" s="0"/>
    </row>
    <row r="6" customFormat="false" ht="15.4" hidden="false" customHeight="false" outlineLevel="0" collapsed="false">
      <c r="B6" s="2" t="s">
        <v>247</v>
      </c>
      <c r="G6" s="170" t="n">
        <f aca="false">'Stmt of Fin. Position'!AE62</f>
        <v>0</v>
      </c>
      <c r="H6" s="237"/>
      <c r="I6" s="237" t="n">
        <v>0</v>
      </c>
      <c r="J6" s="236"/>
      <c r="M6" s="0"/>
    </row>
    <row r="7" customFormat="false" ht="15.4" hidden="false" customHeight="false" outlineLevel="0" collapsed="false">
      <c r="B7" s="2" t="s">
        <v>248</v>
      </c>
      <c r="G7" s="170" t="n">
        <v>0</v>
      </c>
      <c r="H7" s="237"/>
      <c r="I7" s="237" t="n">
        <f aca="false">SUM('Stmt of Fin. Position'!AE57:AE61)</f>
        <v>0</v>
      </c>
      <c r="J7" s="236"/>
      <c r="M7" s="0"/>
    </row>
    <row r="8" customFormat="false" ht="17.65" hidden="false" customHeight="false" outlineLevel="0" collapsed="false">
      <c r="B8" s="2" t="s">
        <v>249</v>
      </c>
      <c r="G8" s="255" t="n">
        <v>0</v>
      </c>
      <c r="H8" s="256"/>
      <c r="I8" s="256" t="n">
        <f aca="false">'Stmt of Fin. Position'!AE62</f>
        <v>0</v>
      </c>
      <c r="J8" s="236"/>
      <c r="M8" s="0"/>
    </row>
    <row r="9" customFormat="false" ht="9" hidden="false" customHeight="true" outlineLevel="0" collapsed="false">
      <c r="B9" s="0"/>
      <c r="G9" s="170"/>
      <c r="H9" s="237"/>
      <c r="I9" s="237"/>
      <c r="J9" s="237"/>
      <c r="M9" s="0"/>
    </row>
    <row r="10" customFormat="false" ht="17.65" hidden="false" customHeight="false" outlineLevel="0" collapsed="false">
      <c r="B10" s="252" t="s">
        <v>57</v>
      </c>
      <c r="G10" s="257" t="n">
        <f aca="false">SUM(G5:G9)</f>
        <v>0</v>
      </c>
      <c r="H10" s="257"/>
      <c r="I10" s="257" t="n">
        <f aca="false">SUM(I5:I9)</f>
        <v>0</v>
      </c>
      <c r="J10" s="239"/>
      <c r="M10" s="236"/>
    </row>
    <row r="11" customFormat="false" ht="15.4" hidden="false" customHeight="false" outlineLevel="0" collapsed="false">
      <c r="G11" s="237"/>
      <c r="H11" s="237"/>
      <c r="I11" s="237"/>
      <c r="J11" s="237"/>
    </row>
    <row r="12" customFormat="false" ht="15.4" hidden="false" customHeight="false" outlineLevel="0" collapsed="false">
      <c r="G12" s="237"/>
      <c r="H12" s="237"/>
      <c r="I12" s="237"/>
      <c r="J12" s="237"/>
    </row>
    <row r="13" customFormat="false" ht="15.4" hidden="false" customHeight="false" outlineLevel="0" collapsed="false">
      <c r="G13" s="0"/>
      <c r="H13" s="0"/>
      <c r="I13" s="0"/>
      <c r="J13" s="0"/>
    </row>
    <row r="14" customFormat="false" ht="15.4" hidden="false" customHeight="false" outlineLevel="0" collapsed="false">
      <c r="G14" s="236" t="n">
        <f aca="false">G10-'Stmt of Fin. Position'!AE64</f>
        <v>0</v>
      </c>
      <c r="H14" s="0"/>
      <c r="I14" s="236" t="n">
        <f aca="false">I10-G10</f>
        <v>0</v>
      </c>
      <c r="J14" s="0"/>
    </row>
    <row r="20" customFormat="false" ht="17.65" hidden="false" customHeight="false" outlineLevel="0" collapsed="false"/>
  </sheetData>
  <mergeCells count="1">
    <mergeCell ref="A3:E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21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34" activeCellId="0" sqref="L34"/>
    </sheetView>
  </sheetViews>
  <sheetFormatPr defaultRowHeight="12.75"/>
  <cols>
    <col collapsed="false" hidden="false" max="2" min="1" style="0" width="2.60204081632653"/>
    <col collapsed="false" hidden="false" max="5" min="3" style="0" width="8.6734693877551"/>
    <col collapsed="false" hidden="false" max="6" min="6" style="0" width="9.13265306122449"/>
    <col collapsed="false" hidden="false" max="7" min="7" style="0" width="1.39285714285714"/>
    <col collapsed="false" hidden="false" max="8" min="8" style="0" width="14.1275510204082"/>
    <col collapsed="false" hidden="false" max="9" min="9" style="0" width="1.39285714285714"/>
    <col collapsed="false" hidden="false" max="10" min="10" style="72" width="14.1275510204082"/>
    <col collapsed="false" hidden="false" max="11" min="11" style="72" width="1.39285714285714"/>
    <col collapsed="false" hidden="false" max="12" min="12" style="72" width="14.1275510204082"/>
    <col collapsed="false" hidden="false" max="13" min="13" style="0" width="1.39285714285714"/>
    <col collapsed="false" hidden="false" max="14" min="14" style="72" width="14.1275510204082"/>
    <col collapsed="false" hidden="false" max="15" min="15" style="0" width="1.39285714285714"/>
    <col collapsed="false" hidden="false" max="16" min="16" style="72" width="14.1275510204082"/>
    <col collapsed="false" hidden="false" max="17" min="17" style="0" width="1.39285714285714"/>
    <col collapsed="false" hidden="false" max="18" min="18" style="72" width="14.1275510204082"/>
    <col collapsed="false" hidden="false" max="19" min="19" style="72" width="1.39285714285714"/>
    <col collapsed="false" hidden="false" max="20" min="20" style="0" width="14.1275510204082"/>
    <col collapsed="false" hidden="false" max="21" min="21" style="0" width="15.3979591836735"/>
    <col collapsed="false" hidden="false" max="22" min="22" style="0" width="8.6734693877551"/>
    <col collapsed="false" hidden="false" max="23" min="23" style="0" width="10.8622448979592"/>
    <col collapsed="false" hidden="true" max="26" min="24" style="0" width="0"/>
    <col collapsed="false" hidden="false" max="1025" min="27" style="0" width="8.6734693877551"/>
  </cols>
  <sheetData>
    <row r="1" customFormat="false" ht="15.75" hidden="false" customHeight="true" outlineLevel="0" collapsed="false">
      <c r="C1" s="2"/>
      <c r="D1" s="2"/>
      <c r="E1" s="2"/>
      <c r="F1" s="2"/>
      <c r="G1" s="2"/>
      <c r="H1" s="2"/>
      <c r="I1" s="2"/>
      <c r="J1" s="73"/>
      <c r="K1" s="73"/>
      <c r="L1" s="73"/>
      <c r="M1" s="2"/>
      <c r="N1" s="73"/>
      <c r="O1" s="2"/>
      <c r="P1" s="73"/>
      <c r="Q1" s="2"/>
      <c r="R1" s="73"/>
      <c r="S1" s="73"/>
      <c r="T1" s="2"/>
      <c r="V1" s="258"/>
    </row>
    <row r="2" customFormat="false" ht="15.75" hidden="false" customHeight="true" outlineLevel="0" collapsed="false">
      <c r="C2" s="2"/>
      <c r="D2" s="2"/>
      <c r="E2" s="2"/>
      <c r="F2" s="2"/>
      <c r="G2" s="2"/>
      <c r="H2" s="2"/>
      <c r="I2" s="2"/>
      <c r="J2" s="73"/>
      <c r="K2" s="73"/>
      <c r="L2" s="73"/>
      <c r="M2" s="2"/>
      <c r="N2" s="73"/>
      <c r="O2" s="2"/>
      <c r="P2" s="73"/>
      <c r="Q2" s="2"/>
      <c r="R2" s="73"/>
      <c r="S2" s="73"/>
      <c r="T2" s="2"/>
      <c r="V2" s="258"/>
    </row>
    <row r="3" customFormat="false" ht="15.75" hidden="false" customHeight="true" outlineLevel="0" collapsed="false">
      <c r="C3" s="2"/>
      <c r="D3" s="2"/>
      <c r="E3" s="2"/>
      <c r="F3" s="2"/>
      <c r="G3" s="2"/>
      <c r="H3" s="2"/>
      <c r="I3" s="2"/>
      <c r="J3" s="73"/>
      <c r="K3" s="73"/>
      <c r="L3" s="73"/>
      <c r="M3" s="2"/>
      <c r="N3" s="73"/>
      <c r="O3" s="2"/>
      <c r="P3" s="73"/>
      <c r="Q3" s="2"/>
      <c r="R3" s="73"/>
      <c r="S3" s="73"/>
      <c r="T3" s="2"/>
      <c r="V3" s="258"/>
    </row>
    <row r="4" s="260" customFormat="true" ht="24.75" hidden="false" customHeight="true" outlineLevel="0" collapsed="false">
      <c r="A4" s="259" t="s">
        <v>0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V4" s="258"/>
    </row>
    <row r="5" s="260" customFormat="true" ht="24.75" hidden="false" customHeight="true" outlineLevel="0" collapsed="false">
      <c r="A5" s="259" t="s">
        <v>250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V5" s="258"/>
    </row>
    <row r="6" s="262" customFormat="true" ht="25.15" hidden="false" customHeight="true" outlineLevel="0" collapsed="false">
      <c r="A6" s="261" t="s">
        <v>251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V6" s="258"/>
    </row>
    <row r="7" customFormat="false" ht="15.4" hidden="false" customHeight="false" outlineLevel="0" collapsed="false">
      <c r="C7" s="2"/>
      <c r="D7" s="2"/>
      <c r="E7" s="2"/>
      <c r="F7" s="2"/>
      <c r="G7" s="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2"/>
    </row>
    <row r="8" s="263" customFormat="true" ht="61.5" hidden="false" customHeight="false" outlineLevel="0" collapsed="false">
      <c r="C8" s="264"/>
      <c r="D8" s="264"/>
      <c r="E8" s="264"/>
      <c r="F8" s="264"/>
      <c r="G8" s="264"/>
      <c r="H8" s="265" t="s">
        <v>51</v>
      </c>
      <c r="I8" s="266"/>
      <c r="J8" s="265" t="s">
        <v>52</v>
      </c>
      <c r="K8" s="267"/>
      <c r="L8" s="265" t="s">
        <v>53</v>
      </c>
      <c r="M8" s="266"/>
      <c r="N8" s="265" t="s">
        <v>54</v>
      </c>
      <c r="O8" s="266"/>
      <c r="P8" s="265" t="s">
        <v>252</v>
      </c>
      <c r="Q8" s="268"/>
      <c r="R8" s="265" t="s">
        <v>253</v>
      </c>
      <c r="S8" s="267"/>
      <c r="T8" s="254" t="s">
        <v>20</v>
      </c>
      <c r="X8" s="263" t="s">
        <v>254</v>
      </c>
    </row>
    <row r="9" s="1" customFormat="true" ht="15.4" hidden="false" customHeight="false" outlineLevel="0" collapsed="false">
      <c r="C9" s="2"/>
      <c r="D9" s="2"/>
      <c r="E9" s="2"/>
      <c r="F9" s="2"/>
      <c r="G9" s="2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23"/>
      <c r="T9" s="2"/>
    </row>
    <row r="10" customFormat="false" ht="15.4" hidden="false" customHeight="false" outlineLevel="0" collapsed="false">
      <c r="A10" s="269" t="s">
        <v>255</v>
      </c>
      <c r="B10" s="269"/>
      <c r="C10" s="269"/>
      <c r="D10" s="269"/>
      <c r="E10" s="269"/>
      <c r="G10" s="2"/>
      <c r="H10" s="91" t="n">
        <v>7855855</v>
      </c>
      <c r="I10" s="31"/>
      <c r="J10" s="91" t="n">
        <v>4765587</v>
      </c>
      <c r="K10" s="91"/>
      <c r="L10" s="91" t="n">
        <v>1375345</v>
      </c>
      <c r="M10" s="31"/>
      <c r="N10" s="91" t="n">
        <v>294840</v>
      </c>
      <c r="O10" s="31"/>
      <c r="P10" s="91" t="n">
        <v>24590</v>
      </c>
      <c r="Q10" s="31"/>
      <c r="R10" s="91" t="n">
        <v>275444</v>
      </c>
      <c r="S10" s="91"/>
      <c r="T10" s="91" t="n">
        <v>14591661</v>
      </c>
      <c r="U10" s="270"/>
      <c r="W10" s="271"/>
      <c r="X10" s="91" t="n">
        <v>-2081</v>
      </c>
      <c r="Y10" s="1" t="n">
        <v>-720</v>
      </c>
      <c r="Z10" s="1" t="n">
        <v>-687</v>
      </c>
    </row>
    <row r="11" customFormat="false" ht="15.4" hidden="false" customHeight="false" outlineLevel="0" collapsed="false">
      <c r="A11" s="269" t="s">
        <v>256</v>
      </c>
      <c r="B11" s="269"/>
      <c r="C11" s="269"/>
      <c r="D11" s="269"/>
      <c r="E11" s="269"/>
      <c r="G11" s="2"/>
      <c r="H11" s="31" t="n">
        <v>-1000000</v>
      </c>
      <c r="I11" s="31"/>
      <c r="J11" s="37" t="n">
        <v>0</v>
      </c>
      <c r="K11" s="37"/>
      <c r="L11" s="31" t="n">
        <v>0</v>
      </c>
      <c r="M11" s="31"/>
      <c r="N11" s="31" t="n">
        <v>1000000</v>
      </c>
      <c r="O11" s="31"/>
      <c r="P11" s="31" t="n">
        <v>0</v>
      </c>
      <c r="Q11" s="31"/>
      <c r="R11" s="37" t="n">
        <v>0</v>
      </c>
      <c r="S11" s="95"/>
      <c r="T11" s="31" t="n">
        <v>0</v>
      </c>
      <c r="W11" s="271"/>
      <c r="X11" s="31" t="n">
        <v>-720</v>
      </c>
      <c r="Y11" s="1" t="n">
        <v>-590</v>
      </c>
    </row>
    <row r="12" customFormat="false" ht="17.65" hidden="false" customHeight="false" outlineLevel="0" collapsed="false">
      <c r="A12" s="269" t="s">
        <v>257</v>
      </c>
      <c r="B12" s="269"/>
      <c r="C12" s="269"/>
      <c r="D12" s="269"/>
      <c r="E12" s="269"/>
      <c r="G12" s="2"/>
      <c r="H12" s="100" t="n">
        <v>2009388</v>
      </c>
      <c r="I12" s="31"/>
      <c r="J12" s="100" t="n">
        <v>-153216</v>
      </c>
      <c r="K12" s="100"/>
      <c r="L12" s="100" t="n">
        <v>-48711</v>
      </c>
      <c r="M12" s="31"/>
      <c r="N12" s="100" t="n">
        <v>-445255</v>
      </c>
      <c r="O12" s="31"/>
      <c r="P12" s="100" t="n">
        <v>-18002</v>
      </c>
      <c r="Q12" s="31"/>
      <c r="R12" s="100" t="n">
        <v>-60088</v>
      </c>
      <c r="S12" s="100"/>
      <c r="T12" s="100" t="n">
        <v>1284116</v>
      </c>
      <c r="V12" s="72"/>
      <c r="W12" s="271"/>
      <c r="X12" s="31" t="n">
        <v>-720</v>
      </c>
      <c r="Y12" s="1" t="n">
        <v>-229</v>
      </c>
      <c r="Z12" s="1" t="n">
        <v>-1000</v>
      </c>
    </row>
    <row r="13" customFormat="false" ht="9" hidden="false" customHeight="true" outlineLevel="0" collapsed="false">
      <c r="C13" s="2"/>
      <c r="D13" s="2"/>
      <c r="F13" s="2"/>
      <c r="G13" s="2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V13" s="72"/>
      <c r="W13" s="271"/>
    </row>
    <row r="14" customFormat="false" ht="17.65" hidden="false" customHeight="false" outlineLevel="0" collapsed="false">
      <c r="A14" s="269" t="s">
        <v>258</v>
      </c>
      <c r="B14" s="269"/>
      <c r="D14" s="269"/>
      <c r="E14" s="269"/>
      <c r="G14" s="2"/>
      <c r="H14" s="148" t="n">
        <v>8865243</v>
      </c>
      <c r="I14" s="148"/>
      <c r="J14" s="148" t="n">
        <v>4612371</v>
      </c>
      <c r="K14" s="148"/>
      <c r="L14" s="148" t="n">
        <v>1326634</v>
      </c>
      <c r="M14" s="148"/>
      <c r="N14" s="148" t="n">
        <v>849585</v>
      </c>
      <c r="O14" s="148"/>
      <c r="P14" s="148" t="n">
        <v>6588</v>
      </c>
      <c r="Q14" s="148"/>
      <c r="R14" s="148" t="n">
        <v>215356</v>
      </c>
      <c r="S14" s="148"/>
      <c r="T14" s="148" t="n">
        <v>15875777</v>
      </c>
      <c r="U14" s="272"/>
    </row>
    <row r="15" customFormat="false" ht="15.4" hidden="false" customHeight="false" outlineLevel="0" collapsed="false">
      <c r="C15" s="2"/>
      <c r="D15" s="2"/>
      <c r="E15" s="2"/>
      <c r="F15" s="2"/>
      <c r="G15" s="2"/>
      <c r="H15" s="171"/>
      <c r="I15" s="2"/>
      <c r="J15" s="73"/>
      <c r="K15" s="73"/>
      <c r="L15" s="73"/>
      <c r="M15" s="2"/>
      <c r="N15" s="73"/>
      <c r="O15" s="2"/>
      <c r="P15" s="73"/>
      <c r="Q15" s="73"/>
      <c r="R15" s="73"/>
      <c r="S15" s="73"/>
      <c r="T15" s="236"/>
    </row>
    <row r="16" s="190" customFormat="true" ht="15.4" hidden="false" customHeight="false" outlineLevel="0" collapsed="false">
      <c r="C16" s="2"/>
      <c r="D16" s="2"/>
      <c r="E16" s="2"/>
      <c r="F16" s="2"/>
      <c r="G16" s="2"/>
      <c r="H16" s="171"/>
      <c r="I16" s="2"/>
      <c r="J16" s="73"/>
      <c r="K16" s="73"/>
      <c r="L16" s="73"/>
      <c r="M16" s="2"/>
      <c r="N16" s="73"/>
      <c r="O16" s="2"/>
      <c r="P16" s="73"/>
      <c r="Q16" s="73"/>
      <c r="R16" s="73"/>
      <c r="S16" s="73"/>
      <c r="T16" s="2"/>
    </row>
    <row r="17" customFormat="false" ht="12.75" hidden="false" customHeight="false" outlineLevel="0" collapsed="false">
      <c r="A17" s="190"/>
      <c r="B17" s="190"/>
      <c r="H17" s="273"/>
      <c r="J17" s="273"/>
      <c r="K17" s="273"/>
      <c r="L17" s="273"/>
      <c r="N17" s="273"/>
      <c r="P17" s="273"/>
      <c r="Q17" s="89"/>
      <c r="R17" s="273"/>
      <c r="S17" s="273"/>
    </row>
    <row r="18" customFormat="false" ht="12.75" hidden="true" customHeight="false" outlineLevel="0" collapsed="false">
      <c r="A18" s="190"/>
      <c r="B18" s="190"/>
      <c r="J18" s="89"/>
      <c r="K18" s="89"/>
      <c r="L18" s="89"/>
      <c r="N18" s="89"/>
      <c r="P18" s="89"/>
      <c r="R18" s="89"/>
      <c r="S18" s="89"/>
    </row>
    <row r="19" customFormat="false" ht="12.75" hidden="true" customHeight="false" outlineLevel="0" collapsed="false">
      <c r="A19" s="190"/>
      <c r="B19" s="190"/>
      <c r="H19" s="274"/>
      <c r="J19" s="274"/>
      <c r="K19" s="274"/>
      <c r="L19" s="274"/>
      <c r="N19" s="274"/>
      <c r="P19" s="274"/>
      <c r="R19" s="274"/>
      <c r="S19" s="274"/>
    </row>
    <row r="20" customFormat="false" ht="12.75" hidden="true" customHeight="false" outlineLevel="0" collapsed="false">
      <c r="H20" s="153" t="n">
        <v>8865243</v>
      </c>
      <c r="I20" s="153"/>
      <c r="J20" s="153" t="n">
        <v>4612371</v>
      </c>
      <c r="K20" s="153"/>
      <c r="L20" s="153"/>
      <c r="M20" s="153"/>
      <c r="N20" s="153" t="n">
        <v>849585</v>
      </c>
      <c r="O20" s="153"/>
      <c r="P20" s="153" t="n">
        <v>6588</v>
      </c>
      <c r="Q20" s="153"/>
      <c r="R20" s="153" t="n">
        <v>215356</v>
      </c>
      <c r="S20" s="153"/>
      <c r="T20" s="153" t="n">
        <v>15875777</v>
      </c>
    </row>
    <row r="21" customFormat="false" ht="12.75" hidden="true" customHeight="false" outlineLevel="0" collapsed="false">
      <c r="H21" s="153" t="n">
        <v>0</v>
      </c>
      <c r="I21" s="153"/>
      <c r="J21" s="153" t="n">
        <v>0</v>
      </c>
      <c r="K21" s="153"/>
      <c r="L21" s="153"/>
      <c r="M21" s="153"/>
      <c r="N21" s="153" t="n">
        <v>0</v>
      </c>
      <c r="O21" s="153"/>
      <c r="P21" s="153" t="n">
        <v>0</v>
      </c>
      <c r="Q21" s="153"/>
      <c r="R21" s="153" t="n">
        <v>0</v>
      </c>
      <c r="S21" s="153"/>
      <c r="T21" s="153" t="n">
        <v>0</v>
      </c>
    </row>
  </sheetData>
  <mergeCells count="3">
    <mergeCell ref="A4:T4"/>
    <mergeCell ref="A5:T5"/>
    <mergeCell ref="A6:T6"/>
  </mergeCells>
  <printOptions headings="false" gridLines="false" gridLinesSet="true" horizontalCentered="false" verticalCentered="false"/>
  <pageMargins left="0.75" right="0.25" top="0.25" bottom="0.2" header="0.511805555555555" footer="0.2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Roman,Regular"&amp;12- 16 -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38"/>
  <sheetViews>
    <sheetView windowProtection="false" showFormulas="false" showGridLines="false" showRowColHeaders="true" showZeros="true" rightToLeft="false" tabSelected="false" showOutlineSymbols="true" defaultGridColor="true" view="normal" topLeftCell="A12" colorId="64" zoomScale="100" zoomScaleNormal="100" zoomScalePageLayoutView="100" workbookViewId="0">
      <selection pane="topLeft" activeCell="H22" activeCellId="0" sqref="H22"/>
    </sheetView>
  </sheetViews>
  <sheetFormatPr defaultRowHeight="12.75"/>
  <cols>
    <col collapsed="false" hidden="false" max="1" min="1" style="190" width="34.3979591836735"/>
    <col collapsed="false" hidden="true" max="2" min="2" style="190" width="0"/>
    <col collapsed="false" hidden="false" max="3" min="3" style="190" width="12.4030612244898"/>
    <col collapsed="false" hidden="false" max="4" min="4" style="190" width="12.1326530612245"/>
    <col collapsed="false" hidden="false" max="5" min="5" style="190" width="2.60204081632653"/>
    <col collapsed="false" hidden="false" max="6" min="6" style="275" width="15.3979591836735"/>
    <col collapsed="false" hidden="false" max="7" min="7" style="275" width="2.60204081632653"/>
    <col collapsed="false" hidden="false" max="8" min="8" style="276" width="11.6020408163265"/>
    <col collapsed="false" hidden="true" max="9" min="9" style="277" width="0"/>
    <col collapsed="false" hidden="false" max="10" min="10" style="190" width="11.4030612244898"/>
    <col collapsed="false" hidden="false" max="11" min="11" style="190" width="12.5969387755102"/>
    <col collapsed="false" hidden="false" max="12" min="12" style="190" width="10.3928571428571"/>
    <col collapsed="false" hidden="false" max="1025" min="13" style="190" width="9.13265306122449"/>
  </cols>
  <sheetData>
    <row r="1" customFormat="false" ht="15.4" hidden="false" customHeight="false" outlineLevel="0" collapsed="false">
      <c r="A1" s="2"/>
      <c r="B1" s="2"/>
      <c r="C1" s="2"/>
      <c r="D1" s="2"/>
      <c r="E1" s="2"/>
      <c r="F1" s="278"/>
      <c r="G1" s="278"/>
      <c r="H1" s="279" t="s">
        <v>3</v>
      </c>
      <c r="I1" s="28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.4" hidden="false" customHeight="false" outlineLevel="0" collapsed="false">
      <c r="A2" s="2"/>
      <c r="B2" s="2"/>
      <c r="C2" s="2"/>
      <c r="D2" s="2"/>
      <c r="E2" s="2"/>
      <c r="F2" s="278"/>
      <c r="G2" s="278"/>
      <c r="H2" s="279"/>
      <c r="I2" s="28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4" hidden="false" customHeight="false" outlineLevel="0" collapsed="false">
      <c r="A3" s="2"/>
      <c r="B3" s="2"/>
      <c r="C3" s="2"/>
      <c r="D3" s="2"/>
      <c r="E3" s="2"/>
      <c r="F3" s="278"/>
      <c r="G3" s="278"/>
      <c r="H3" s="279"/>
      <c r="I3" s="28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6.5" hidden="false" customHeight="false" outlineLevel="0" collapsed="false">
      <c r="A4" s="176" t="s">
        <v>0</v>
      </c>
      <c r="B4" s="176"/>
      <c r="C4" s="176"/>
      <c r="D4" s="176"/>
      <c r="E4" s="176"/>
      <c r="F4" s="176"/>
      <c r="G4" s="176"/>
      <c r="H4" s="176"/>
      <c r="I4" s="14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6.5" hidden="false" customHeight="false" outlineLevel="0" collapsed="false">
      <c r="A5" s="281"/>
      <c r="B5" s="14"/>
      <c r="C5" s="14"/>
      <c r="D5" s="14"/>
      <c r="E5" s="14"/>
      <c r="F5" s="14"/>
      <c r="G5" s="14"/>
      <c r="H5" s="282"/>
      <c r="I5" s="282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6.5" hidden="false" customHeight="false" outlineLevel="0" collapsed="false">
      <c r="A6" s="176" t="s">
        <v>259</v>
      </c>
      <c r="B6" s="176"/>
      <c r="C6" s="176"/>
      <c r="D6" s="176"/>
      <c r="E6" s="176"/>
      <c r="F6" s="176"/>
      <c r="G6" s="176"/>
      <c r="H6" s="176"/>
      <c r="I6" s="14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6.5" hidden="false" customHeight="false" outlineLevel="0" collapsed="false">
      <c r="A7" s="283"/>
      <c r="B7" s="14"/>
      <c r="C7" s="14"/>
      <c r="D7" s="14"/>
      <c r="E7" s="14"/>
      <c r="F7" s="14"/>
      <c r="G7" s="14"/>
      <c r="H7" s="282"/>
      <c r="I7" s="282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s="223" customFormat="true" ht="15.4" hidden="false" customHeight="false" outlineLevel="0" collapsed="false">
      <c r="A8" s="284" t="s">
        <v>251</v>
      </c>
      <c r="B8" s="284"/>
      <c r="C8" s="284"/>
      <c r="D8" s="284"/>
      <c r="E8" s="284"/>
      <c r="F8" s="284"/>
      <c r="G8" s="284"/>
      <c r="H8" s="284"/>
      <c r="I8" s="285"/>
      <c r="J8" s="285"/>
      <c r="K8" s="285"/>
    </row>
    <row r="9" customFormat="false" ht="15.4" hidden="false" customHeight="false" outlineLevel="0" collapsed="false">
      <c r="A9" s="286"/>
      <c r="B9" s="286"/>
      <c r="C9" s="286"/>
      <c r="D9" s="286"/>
      <c r="E9" s="286"/>
      <c r="F9" s="286"/>
      <c r="G9" s="286"/>
      <c r="H9" s="286"/>
      <c r="I9" s="285"/>
      <c r="J9" s="285"/>
      <c r="K9" s="285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.4" hidden="false" customHeight="false" outlineLevel="0" collapsed="false">
      <c r="A10" s="286"/>
      <c r="B10" s="286"/>
      <c r="C10" s="286"/>
      <c r="D10" s="286"/>
      <c r="E10" s="286"/>
      <c r="F10" s="286"/>
      <c r="G10" s="286"/>
      <c r="H10" s="286"/>
      <c r="I10" s="285"/>
      <c r="J10" s="285"/>
      <c r="K10" s="285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.4" hidden="false" customHeight="false" outlineLevel="0" collapsed="false">
      <c r="A11" s="286"/>
      <c r="B11" s="286"/>
      <c r="C11" s="286"/>
      <c r="D11" s="286"/>
      <c r="E11" s="286"/>
      <c r="F11" s="286"/>
      <c r="G11" s="286"/>
      <c r="H11" s="286"/>
      <c r="I11" s="285"/>
      <c r="J11" s="285"/>
      <c r="K11" s="285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5.4" hidden="false" customHeight="false" outlineLevel="0" collapsed="false">
      <c r="A12" s="286"/>
      <c r="B12" s="286"/>
      <c r="C12" s="286"/>
      <c r="D12" s="2"/>
      <c r="E12" s="2"/>
      <c r="F12" s="278"/>
      <c r="G12" s="278"/>
      <c r="H12" s="282" t="s">
        <v>260</v>
      </c>
      <c r="I12" s="285"/>
      <c r="J12" s="285"/>
      <c r="K12" s="285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5.4" hidden="false" customHeight="false" outlineLevel="0" collapsed="false">
      <c r="A13" s="287"/>
      <c r="B13" s="287"/>
      <c r="C13" s="287"/>
      <c r="D13" s="14" t="s">
        <v>261</v>
      </c>
      <c r="E13" s="14"/>
      <c r="F13" s="12"/>
      <c r="G13" s="12"/>
      <c r="H13" s="282" t="s">
        <v>10</v>
      </c>
      <c r="I13" s="287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.4" hidden="false" customHeight="false" outlineLevel="0" collapsed="false">
      <c r="A14" s="287"/>
      <c r="B14" s="287"/>
      <c r="C14" s="287"/>
      <c r="D14" s="14" t="s">
        <v>262</v>
      </c>
      <c r="E14" s="14"/>
      <c r="F14" s="12"/>
      <c r="G14" s="12"/>
      <c r="H14" s="282" t="s">
        <v>263</v>
      </c>
      <c r="I14" s="287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.4" hidden="false" customHeight="false" outlineLevel="0" collapsed="false">
      <c r="A15" s="288"/>
      <c r="B15" s="288"/>
      <c r="C15" s="289"/>
      <c r="D15" s="11" t="s">
        <v>264</v>
      </c>
      <c r="E15" s="14"/>
      <c r="F15" s="11" t="s">
        <v>265</v>
      </c>
      <c r="G15" s="14"/>
      <c r="H15" s="290" t="s">
        <v>266</v>
      </c>
      <c r="I15" s="291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.4" hidden="false" customHeight="false" outlineLevel="0" collapsed="false">
      <c r="A16" s="288"/>
      <c r="B16" s="288"/>
      <c r="C16" s="289"/>
      <c r="D16" s="14" t="s">
        <v>267</v>
      </c>
      <c r="E16" s="14"/>
      <c r="F16" s="12"/>
      <c r="G16" s="14"/>
      <c r="H16" s="292"/>
      <c r="I16" s="291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5.4" hidden="false" customHeight="false" outlineLevel="0" collapsed="false">
      <c r="A17" s="21" t="s">
        <v>268</v>
      </c>
      <c r="B17" s="2"/>
      <c r="C17" s="293"/>
      <c r="D17" s="0"/>
      <c r="E17" s="0"/>
      <c r="F17" s="190"/>
      <c r="G17" s="190"/>
      <c r="H17" s="190"/>
      <c r="I17" s="280" t="s">
        <v>3</v>
      </c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.4" hidden="false" customHeight="false" outlineLevel="0" collapsed="false">
      <c r="A18" s="232" t="s">
        <v>269</v>
      </c>
      <c r="B18" s="2"/>
      <c r="C18" s="294"/>
      <c r="D18" s="295" t="n">
        <v>209822</v>
      </c>
      <c r="E18" s="31"/>
      <c r="F18" s="296" t="n">
        <v>4820981</v>
      </c>
      <c r="G18" s="91"/>
      <c r="H18" s="296" t="n">
        <v>31819</v>
      </c>
      <c r="I18" s="280"/>
      <c r="J18" s="297"/>
      <c r="K18" s="0"/>
      <c r="L18" s="298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.4" hidden="false" customHeight="false" outlineLevel="0" collapsed="false">
      <c r="A19" s="232" t="s">
        <v>270</v>
      </c>
      <c r="B19" s="2"/>
      <c r="C19" s="294"/>
      <c r="D19" s="295" t="n">
        <v>87294</v>
      </c>
      <c r="E19" s="31"/>
      <c r="F19" s="299" t="n">
        <v>1982227</v>
      </c>
      <c r="G19" s="31"/>
      <c r="H19" s="299" t="n">
        <v>6823</v>
      </c>
      <c r="I19" s="280"/>
      <c r="J19" s="297"/>
      <c r="K19" s="0"/>
      <c r="L19" s="298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5.4" hidden="false" customHeight="false" outlineLevel="0" collapsed="false">
      <c r="A20" s="232" t="s">
        <v>271</v>
      </c>
      <c r="B20" s="2"/>
      <c r="C20" s="294"/>
      <c r="D20" s="295" t="n">
        <v>65549</v>
      </c>
      <c r="E20" s="31"/>
      <c r="F20" s="299" t="n">
        <f aca="false">1529975+326</f>
        <v>1530301</v>
      </c>
      <c r="G20" s="31"/>
      <c r="H20" s="299" t="n">
        <f aca="false">3377-600</f>
        <v>2777</v>
      </c>
      <c r="I20" s="280" t="s">
        <v>3</v>
      </c>
      <c r="J20" s="297"/>
      <c r="K20" s="0"/>
      <c r="L20" s="298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.4" hidden="false" customHeight="false" outlineLevel="0" collapsed="false">
      <c r="A21" s="232" t="s">
        <v>272</v>
      </c>
      <c r="B21" s="2"/>
      <c r="C21" s="294"/>
      <c r="D21" s="295" t="n">
        <v>122031</v>
      </c>
      <c r="E21" s="31"/>
      <c r="F21" s="299" t="n">
        <v>2858410</v>
      </c>
      <c r="G21" s="31"/>
      <c r="H21" s="299" t="n">
        <v>1735</v>
      </c>
      <c r="I21" s="280"/>
      <c r="J21" s="297"/>
      <c r="K21" s="0"/>
      <c r="L21" s="298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9.5" hidden="false" customHeight="true" outlineLevel="0" collapsed="false">
      <c r="A22" s="232" t="s">
        <v>273</v>
      </c>
      <c r="B22" s="2"/>
      <c r="C22" s="294"/>
      <c r="D22" s="300" t="n">
        <v>62637</v>
      </c>
      <c r="E22" s="100"/>
      <c r="F22" s="301" t="n">
        <v>1484658</v>
      </c>
      <c r="G22" s="100"/>
      <c r="H22" s="301" t="n">
        <v>2110</v>
      </c>
      <c r="I22" s="280"/>
      <c r="J22" s="297"/>
      <c r="K22" s="293"/>
      <c r="L22" s="298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s="305" customFormat="true" ht="18" hidden="false" customHeight="true" outlineLevel="0" collapsed="false">
      <c r="A23" s="14" t="s">
        <v>274</v>
      </c>
      <c r="B23" s="14"/>
      <c r="C23" s="152"/>
      <c r="D23" s="302" t="n">
        <f aca="false">SUM(D18:D22)</f>
        <v>547333</v>
      </c>
      <c r="E23" s="302"/>
      <c r="F23" s="148" t="n">
        <f aca="false">SUM(F18:F22)</f>
        <v>12676577</v>
      </c>
      <c r="G23" s="31"/>
      <c r="H23" s="148" t="n">
        <f aca="false">SUM(H18:H22)</f>
        <v>45264</v>
      </c>
      <c r="I23" s="303" t="s">
        <v>3</v>
      </c>
      <c r="J23" s="304"/>
      <c r="K23" s="302"/>
    </row>
    <row r="24" customFormat="false" ht="15.4" hidden="false" customHeight="false" outlineLevel="0" collapsed="false">
      <c r="A24" s="2"/>
      <c r="B24" s="2"/>
      <c r="C24" s="31"/>
      <c r="D24" s="31"/>
      <c r="E24" s="31"/>
      <c r="F24" s="31"/>
      <c r="G24" s="31"/>
      <c r="H24" s="31"/>
      <c r="I24" s="280"/>
      <c r="K24" s="0"/>
    </row>
    <row r="25" customFormat="false" ht="15.4" hidden="false" customHeight="false" outlineLevel="0" collapsed="false">
      <c r="A25" s="21"/>
      <c r="B25" s="2"/>
      <c r="C25" s="31"/>
      <c r="D25" s="31"/>
      <c r="E25" s="31"/>
      <c r="F25" s="31"/>
      <c r="G25" s="31"/>
      <c r="H25" s="31"/>
      <c r="I25" s="280"/>
      <c r="K25" s="0"/>
    </row>
    <row r="26" customFormat="false" ht="15.4" hidden="false" customHeight="false" outlineLevel="0" collapsed="false">
      <c r="A26" s="2"/>
      <c r="B26" s="2"/>
      <c r="C26" s="31"/>
      <c r="D26" s="31"/>
      <c r="E26" s="31"/>
      <c r="F26" s="31"/>
      <c r="G26" s="31"/>
      <c r="H26" s="31"/>
      <c r="I26" s="280"/>
      <c r="K26" s="0"/>
    </row>
    <row r="27" customFormat="false" ht="15.4" hidden="false" customHeight="false" outlineLevel="0" collapsed="false">
      <c r="A27" s="2"/>
      <c r="B27" s="2"/>
      <c r="C27" s="31"/>
      <c r="D27" s="31"/>
      <c r="E27" s="31"/>
      <c r="F27" s="0"/>
      <c r="G27" s="91"/>
      <c r="H27" s="91"/>
      <c r="I27" s="280"/>
      <c r="K27" s="306"/>
    </row>
    <row r="28" customFormat="false" ht="15.4" hidden="false" customHeight="false" outlineLevel="0" collapsed="false">
      <c r="A28" s="2"/>
      <c r="B28" s="2"/>
      <c r="C28" s="31"/>
      <c r="D28" s="31"/>
      <c r="E28" s="31"/>
      <c r="F28" s="31" t="n">
        <f aca="false">'Stmt of Activities'!S16+'Stmt of Activities'!S17</f>
        <v>12721841</v>
      </c>
      <c r="G28" s="31"/>
      <c r="H28" s="31"/>
      <c r="I28" s="280"/>
    </row>
    <row r="29" customFormat="false" ht="17.65" hidden="false" customHeight="false" outlineLevel="0" collapsed="false">
      <c r="A29" s="2"/>
      <c r="B29" s="2"/>
      <c r="C29" s="31"/>
      <c r="D29" s="31"/>
      <c r="E29" s="31"/>
      <c r="F29" s="31" t="n">
        <f aca="false">ROUND(F28-F23-H23,0)</f>
        <v>0</v>
      </c>
      <c r="G29" s="152"/>
      <c r="H29" s="152"/>
      <c r="I29" s="280"/>
    </row>
    <row r="30" customFormat="false" ht="15.4" hidden="false" customHeight="false" outlineLevel="0" collapsed="false">
      <c r="A30" s="2"/>
      <c r="B30" s="2"/>
      <c r="C30" s="31"/>
      <c r="D30" s="31"/>
      <c r="E30" s="31"/>
      <c r="F30" s="307"/>
      <c r="G30" s="307"/>
      <c r="H30" s="307"/>
      <c r="I30" s="280"/>
    </row>
    <row r="31" customFormat="false" ht="15.4" hidden="false" customHeight="false" outlineLevel="0" collapsed="false">
      <c r="A31" s="2"/>
      <c r="B31" s="2"/>
      <c r="C31" s="31"/>
      <c r="D31" s="31"/>
      <c r="E31" s="31"/>
      <c r="F31" s="307"/>
      <c r="G31" s="307"/>
      <c r="H31" s="307"/>
      <c r="I31" s="280"/>
    </row>
    <row r="32" customFormat="false" ht="12.75" hidden="false" customHeight="false" outlineLevel="0" collapsed="false">
      <c r="D32" s="0"/>
      <c r="F32" s="307" t="n">
        <f aca="false">'Stmt of Activities'!G16+'Stmt of Activities'!I16</f>
        <v>12676577</v>
      </c>
      <c r="G32" s="307"/>
      <c r="H32" s="307" t="n">
        <f aca="false">'Stmt of Activities'!G17</f>
        <v>45264</v>
      </c>
    </row>
    <row r="33" customFormat="false" ht="12.75" hidden="false" customHeight="false" outlineLevel="0" collapsed="false">
      <c r="D33" s="0"/>
      <c r="F33" s="307" t="n">
        <f aca="false">ROUND(F23-F32,0)</f>
        <v>0</v>
      </c>
      <c r="G33" s="307"/>
      <c r="H33" s="307" t="n">
        <f aca="false">ROUND(H23-H32,0)</f>
        <v>0</v>
      </c>
    </row>
    <row r="34" customFormat="false" ht="12.75" hidden="false" customHeight="false" outlineLevel="0" collapsed="false">
      <c r="D34" s="0"/>
      <c r="F34" s="307"/>
      <c r="G34" s="307"/>
      <c r="H34" s="307"/>
    </row>
    <row r="35" customFormat="false" ht="12.75" hidden="false" customHeight="false" outlineLevel="0" collapsed="false">
      <c r="D35" s="0"/>
      <c r="F35" s="307"/>
      <c r="G35" s="307"/>
      <c r="H35" s="307"/>
    </row>
    <row r="36" customFormat="false" ht="12.75" hidden="false" customHeight="false" outlineLevel="0" collapsed="false">
      <c r="D36" s="0"/>
      <c r="F36" s="307"/>
      <c r="G36" s="307"/>
      <c r="H36" s="307"/>
    </row>
    <row r="37" customFormat="false" ht="12.75" hidden="false" customHeight="false" outlineLevel="0" collapsed="false">
      <c r="D37" s="0"/>
      <c r="F37" s="307" t="n">
        <v>12676577</v>
      </c>
      <c r="G37" s="307"/>
      <c r="H37" s="307" t="n">
        <v>45264</v>
      </c>
    </row>
    <row r="38" customFormat="false" ht="12.75" hidden="false" customHeight="false" outlineLevel="0" collapsed="false">
      <c r="D38" s="0"/>
      <c r="F38" s="307" t="n">
        <f aca="false">F32-F37</f>
        <v>0</v>
      </c>
      <c r="G38" s="307"/>
      <c r="H38" s="307" t="n">
        <f aca="false">H32-H37</f>
        <v>0</v>
      </c>
    </row>
  </sheetData>
  <mergeCells count="3">
    <mergeCell ref="A4:H4"/>
    <mergeCell ref="A6:H6"/>
    <mergeCell ref="A8:H8"/>
  </mergeCells>
  <printOptions headings="false" gridLines="false" gridLinesSet="true" horizontalCentered="false" verticalCentered="false"/>
  <pageMargins left="0.75" right="0.25" top="0.25" bottom="0.2" header="0.511805555555555" footer="0.2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Roman,Regular"&amp;12- 19 -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54"/>
  <sheetViews>
    <sheetView windowProtection="false" showFormulas="false" showGridLines="false" showRowColHeaders="true" showZeros="true" rightToLeft="false" tabSelected="false" showOutlineSymbols="true" defaultGridColor="true" view="normal" topLeftCell="A9" colorId="64" zoomScale="100" zoomScaleNormal="100" zoomScalePageLayoutView="100" workbookViewId="0">
      <selection pane="topLeft" activeCell="H22" activeCellId="0" sqref="H22"/>
    </sheetView>
  </sheetViews>
  <sheetFormatPr defaultRowHeight="12.75"/>
  <cols>
    <col collapsed="false" hidden="false" max="2" min="1" style="0" width="2.60204081632653"/>
    <col collapsed="false" hidden="false" max="3" min="3" style="0" width="3.4030612244898"/>
    <col collapsed="false" hidden="false" max="5" min="4" style="0" width="8.6734693877551"/>
    <col collapsed="false" hidden="false" max="6" min="6" style="0" width="11.4030612244898"/>
    <col collapsed="false" hidden="false" max="7" min="7" style="0" width="9.59183673469388"/>
    <col collapsed="false" hidden="false" max="8" min="8" style="0" width="31.0051020408163"/>
    <col collapsed="false" hidden="false" max="9" min="9" style="0" width="12.5969387755102"/>
    <col collapsed="false" hidden="false" max="11" min="10" style="0" width="8.6734693877551"/>
    <col collapsed="false" hidden="false" max="12" min="12" style="0" width="10.8622448979592"/>
    <col collapsed="false" hidden="true" max="15" min="13" style="0" width="0"/>
    <col collapsed="false" hidden="false" max="1025" min="16" style="0" width="8.6734693877551"/>
  </cols>
  <sheetData>
    <row r="1" customFormat="false" ht="15.75" hidden="false" customHeight="true" outlineLevel="0" collapsed="false">
      <c r="C1" s="2"/>
      <c r="D1" s="2"/>
      <c r="E1" s="2"/>
      <c r="F1" s="2"/>
      <c r="G1" s="2"/>
      <c r="H1" s="2"/>
      <c r="I1" s="2"/>
      <c r="K1" s="258"/>
    </row>
    <row r="2" customFormat="false" ht="15.75" hidden="false" customHeight="true" outlineLevel="0" collapsed="false">
      <c r="C2" s="2"/>
      <c r="D2" s="2"/>
      <c r="E2" s="2"/>
      <c r="F2" s="2"/>
      <c r="G2" s="2"/>
      <c r="H2" s="2"/>
      <c r="I2" s="2"/>
      <c r="K2" s="258"/>
    </row>
    <row r="3" customFormat="false" ht="15.75" hidden="false" customHeight="true" outlineLevel="0" collapsed="false">
      <c r="C3" s="2"/>
      <c r="D3" s="2"/>
      <c r="E3" s="2"/>
      <c r="F3" s="2"/>
      <c r="G3" s="2"/>
      <c r="H3" s="2"/>
      <c r="I3" s="2"/>
      <c r="K3" s="258"/>
    </row>
    <row r="4" s="178" customFormat="true" ht="16.5" hidden="false" customHeight="false" outlineLevel="0" collapsed="false">
      <c r="A4" s="176" t="s">
        <v>0</v>
      </c>
      <c r="B4" s="176"/>
      <c r="C4" s="176"/>
      <c r="D4" s="176"/>
      <c r="E4" s="176"/>
      <c r="F4" s="176"/>
      <c r="G4" s="176"/>
      <c r="H4" s="176"/>
      <c r="I4" s="176"/>
      <c r="K4" s="258"/>
    </row>
    <row r="5" s="178" customFormat="true" ht="12.95" hidden="false" customHeight="true" outlineLevel="0" collapsed="false">
      <c r="A5" s="281"/>
      <c r="B5" s="281"/>
      <c r="C5" s="281"/>
      <c r="D5" s="281"/>
      <c r="E5" s="281"/>
      <c r="F5" s="281"/>
      <c r="G5" s="281"/>
      <c r="H5" s="281"/>
      <c r="I5" s="281"/>
      <c r="K5" s="258"/>
    </row>
    <row r="6" s="260" customFormat="true" ht="16.5" hidden="false" customHeight="false" outlineLevel="0" collapsed="false">
      <c r="A6" s="176" t="s">
        <v>51</v>
      </c>
      <c r="B6" s="176"/>
      <c r="C6" s="176"/>
      <c r="D6" s="176"/>
      <c r="E6" s="176"/>
      <c r="F6" s="176"/>
      <c r="G6" s="176"/>
      <c r="H6" s="176"/>
      <c r="I6" s="176"/>
      <c r="K6" s="258"/>
    </row>
    <row r="7" s="260" customFormat="true" ht="12.95" hidden="false" customHeight="true" outlineLevel="0" collapsed="false">
      <c r="A7" s="281"/>
      <c r="B7" s="281"/>
      <c r="C7" s="281"/>
      <c r="D7" s="281"/>
      <c r="E7" s="281"/>
      <c r="F7" s="281"/>
      <c r="G7" s="281"/>
      <c r="H7" s="308"/>
      <c r="I7" s="281"/>
      <c r="K7" s="258"/>
    </row>
    <row r="8" s="260" customFormat="true" ht="16.5" hidden="false" customHeight="false" outlineLevel="0" collapsed="false">
      <c r="A8" s="176" t="s">
        <v>275</v>
      </c>
      <c r="B8" s="176"/>
      <c r="C8" s="176"/>
      <c r="D8" s="176"/>
      <c r="E8" s="176"/>
      <c r="F8" s="176"/>
      <c r="G8" s="176"/>
      <c r="H8" s="176"/>
      <c r="I8" s="176"/>
      <c r="K8" s="258"/>
    </row>
    <row r="9" s="262" customFormat="true" ht="12.95" hidden="false" customHeight="true" outlineLevel="0" collapsed="false">
      <c r="A9" s="283"/>
      <c r="B9" s="283"/>
      <c r="C9" s="283"/>
      <c r="D9" s="283"/>
      <c r="E9" s="283"/>
      <c r="F9" s="283"/>
      <c r="G9" s="283"/>
      <c r="H9" s="309"/>
      <c r="I9" s="283"/>
      <c r="K9" s="258"/>
    </row>
    <row r="10" s="262" customFormat="true" ht="16.5" hidden="false" customHeight="false" outlineLevel="0" collapsed="false">
      <c r="A10" s="310" t="s">
        <v>251</v>
      </c>
      <c r="B10" s="310"/>
      <c r="C10" s="310"/>
      <c r="D10" s="310"/>
      <c r="E10" s="310"/>
      <c r="F10" s="310"/>
      <c r="G10" s="310"/>
      <c r="H10" s="310"/>
      <c r="I10" s="310"/>
      <c r="K10" s="258"/>
    </row>
    <row r="11" customFormat="false" ht="15.4" hidden="false" customHeight="false" outlineLevel="0" collapsed="false">
      <c r="A11" s="2"/>
      <c r="B11" s="2"/>
      <c r="D11" s="2"/>
      <c r="E11" s="2"/>
      <c r="F11" s="2"/>
      <c r="G11" s="2"/>
      <c r="H11" s="73"/>
      <c r="I11" s="2"/>
      <c r="K11" s="258"/>
    </row>
    <row r="12" customFormat="false" ht="15.4" hidden="false" customHeight="false" outlineLevel="0" collapsed="false">
      <c r="C12" s="2"/>
      <c r="D12" s="2"/>
      <c r="E12" s="2"/>
      <c r="F12" s="2"/>
      <c r="G12" s="2"/>
      <c r="H12" s="73"/>
      <c r="I12" s="2"/>
    </row>
    <row r="13" customFormat="false" ht="15.4" hidden="false" customHeight="false" outlineLevel="0" collapsed="false">
      <c r="C13" s="2"/>
      <c r="D13" s="2"/>
      <c r="E13" s="2"/>
      <c r="F13" s="2"/>
      <c r="G13" s="2"/>
      <c r="H13" s="73"/>
      <c r="I13" s="2"/>
    </row>
    <row r="14" s="1" customFormat="true" ht="15.4" hidden="false" customHeight="false" outlineLevel="0" collapsed="false">
      <c r="C14" s="2"/>
      <c r="D14" s="2"/>
      <c r="E14" s="2"/>
      <c r="F14" s="2"/>
      <c r="G14" s="2"/>
      <c r="H14" s="85"/>
      <c r="I14" s="82" t="s">
        <v>96</v>
      </c>
      <c r="M14" s="1" t="s">
        <v>254</v>
      </c>
    </row>
    <row r="15" s="1" customFormat="true" ht="15.4" hidden="false" customHeight="false" outlineLevel="0" collapsed="false">
      <c r="C15" s="2"/>
      <c r="D15" s="2"/>
      <c r="E15" s="2"/>
      <c r="F15" s="2"/>
      <c r="G15" s="2"/>
      <c r="H15" s="73"/>
      <c r="I15" s="2"/>
      <c r="M15" s="0"/>
    </row>
    <row r="16" customFormat="false" ht="15.4" hidden="false" customHeight="false" outlineLevel="0" collapsed="false">
      <c r="A16" s="269" t="s">
        <v>276</v>
      </c>
      <c r="B16" s="269"/>
      <c r="C16" s="269"/>
      <c r="D16" s="269"/>
      <c r="E16" s="269"/>
      <c r="G16" s="2"/>
      <c r="H16" s="31"/>
      <c r="I16" s="91" t="n">
        <v>234369</v>
      </c>
      <c r="J16" s="1"/>
      <c r="K16" s="1"/>
      <c r="L16" s="271"/>
      <c r="M16" s="91" t="n">
        <v>-2081</v>
      </c>
      <c r="N16" s="1" t="n">
        <v>-720</v>
      </c>
      <c r="O16" s="1" t="n">
        <v>-687</v>
      </c>
    </row>
    <row r="17" customFormat="false" ht="15.4" hidden="false" customHeight="false" outlineLevel="0" collapsed="false">
      <c r="A17" s="269" t="s">
        <v>277</v>
      </c>
      <c r="B17" s="269"/>
      <c r="C17" s="269"/>
      <c r="D17" s="269"/>
      <c r="E17" s="269"/>
      <c r="G17" s="2"/>
      <c r="H17" s="31"/>
      <c r="I17" s="31" t="n">
        <v>230669</v>
      </c>
      <c r="J17" s="1"/>
      <c r="K17" s="72"/>
      <c r="L17" s="271"/>
      <c r="M17" s="31" t="n">
        <v>-720</v>
      </c>
      <c r="N17" s="1" t="n">
        <v>-590</v>
      </c>
    </row>
    <row r="18" customFormat="false" ht="15.4" hidden="false" customHeight="false" outlineLevel="0" collapsed="false">
      <c r="A18" s="269" t="s">
        <v>278</v>
      </c>
      <c r="B18" s="269"/>
      <c r="C18" s="269"/>
      <c r="D18" s="269"/>
      <c r="E18" s="269"/>
      <c r="G18" s="2"/>
      <c r="H18" s="31"/>
      <c r="I18" s="31" t="n">
        <v>230669</v>
      </c>
      <c r="J18" s="1"/>
      <c r="K18" s="72"/>
      <c r="L18" s="271"/>
      <c r="M18" s="31" t="n">
        <v>-720</v>
      </c>
      <c r="N18" s="1" t="n">
        <v>-229</v>
      </c>
      <c r="O18" s="1" t="n">
        <v>-1000</v>
      </c>
    </row>
    <row r="19" customFormat="false" ht="15.4" hidden="false" customHeight="false" outlineLevel="0" collapsed="false">
      <c r="A19" s="269" t="s">
        <v>279</v>
      </c>
      <c r="B19" s="269"/>
      <c r="C19" s="269"/>
      <c r="D19" s="269"/>
      <c r="E19" s="269"/>
      <c r="G19" s="2"/>
      <c r="H19" s="31"/>
      <c r="I19" s="31" t="n">
        <v>230669</v>
      </c>
      <c r="J19" s="1"/>
      <c r="K19" s="72"/>
      <c r="L19" s="271"/>
      <c r="M19" s="31" t="n">
        <v>-2200</v>
      </c>
      <c r="N19" s="1" t="n">
        <v>-1741</v>
      </c>
    </row>
    <row r="20" customFormat="false" ht="15.4" hidden="false" customHeight="false" outlineLevel="0" collapsed="false">
      <c r="A20" s="269" t="s">
        <v>280</v>
      </c>
      <c r="B20" s="269"/>
      <c r="C20" s="269"/>
      <c r="D20" s="269"/>
      <c r="E20" s="269"/>
      <c r="G20" s="2"/>
      <c r="H20" s="31"/>
      <c r="I20" s="31" t="n">
        <v>80475</v>
      </c>
      <c r="J20" s="1"/>
      <c r="K20" s="72"/>
      <c r="L20" s="271"/>
      <c r="M20" s="31"/>
      <c r="O20" s="311"/>
    </row>
    <row r="21" customFormat="false" ht="15.4" hidden="false" customHeight="false" outlineLevel="0" collapsed="false">
      <c r="A21" s="269" t="s">
        <v>281</v>
      </c>
      <c r="B21" s="269"/>
      <c r="C21" s="269"/>
      <c r="D21" s="269"/>
      <c r="E21" s="269"/>
      <c r="G21" s="2"/>
      <c r="H21" s="31"/>
      <c r="I21" s="31" t="n">
        <v>92122</v>
      </c>
      <c r="J21" s="1"/>
      <c r="K21" s="72"/>
      <c r="L21" s="271"/>
      <c r="M21" s="31"/>
    </row>
    <row r="22" customFormat="false" ht="15.4" hidden="false" customHeight="false" outlineLevel="0" collapsed="false">
      <c r="A22" s="269" t="s">
        <v>282</v>
      </c>
      <c r="B22" s="269"/>
      <c r="C22" s="269"/>
      <c r="D22" s="269"/>
      <c r="E22" s="269"/>
      <c r="G22" s="2"/>
      <c r="H22" s="31"/>
      <c r="I22" s="31" t="n">
        <v>132188</v>
      </c>
      <c r="J22" s="1"/>
      <c r="K22" s="72"/>
      <c r="L22" s="271"/>
      <c r="M22" s="31"/>
    </row>
    <row r="23" customFormat="false" ht="15.4" hidden="false" customHeight="false" outlineLevel="0" collapsed="false">
      <c r="A23" s="269" t="s">
        <v>283</v>
      </c>
      <c r="B23" s="269"/>
      <c r="C23" s="269"/>
      <c r="D23" s="269"/>
      <c r="E23" s="269"/>
      <c r="G23" s="2"/>
      <c r="H23" s="31"/>
      <c r="I23" s="31" t="n">
        <v>149454</v>
      </c>
      <c r="J23" s="1"/>
      <c r="K23" s="72"/>
      <c r="L23" s="271"/>
      <c r="M23" s="31"/>
    </row>
    <row r="24" customFormat="false" ht="15.4" hidden="false" customHeight="false" outlineLevel="0" collapsed="false">
      <c r="A24" s="269" t="s">
        <v>284</v>
      </c>
      <c r="B24" s="269"/>
      <c r="C24" s="269"/>
      <c r="D24" s="269"/>
      <c r="E24" s="269"/>
      <c r="G24" s="2"/>
      <c r="H24" s="31"/>
      <c r="I24" s="31" t="n">
        <v>169583</v>
      </c>
      <c r="J24" s="1"/>
      <c r="K24" s="312"/>
      <c r="L24" s="271"/>
      <c r="M24" s="31"/>
    </row>
    <row r="25" customFormat="false" ht="15.4" hidden="false" customHeight="false" outlineLevel="0" collapsed="false">
      <c r="A25" s="269" t="s">
        <v>285</v>
      </c>
      <c r="B25" s="269"/>
      <c r="C25" s="269"/>
      <c r="D25" s="269"/>
      <c r="E25" s="269"/>
      <c r="G25" s="2"/>
      <c r="H25" s="31"/>
      <c r="I25" s="31" t="n">
        <v>97679</v>
      </c>
      <c r="J25" s="1"/>
      <c r="K25" s="72"/>
      <c r="L25" s="271"/>
      <c r="M25" s="31"/>
    </row>
    <row r="26" customFormat="false" ht="17.65" hidden="false" customHeight="false" outlineLevel="0" collapsed="false">
      <c r="A26" s="269" t="s">
        <v>95</v>
      </c>
      <c r="B26" s="269"/>
      <c r="C26" s="269"/>
      <c r="D26" s="269"/>
      <c r="E26" s="269"/>
      <c r="G26" s="2"/>
      <c r="H26" s="100"/>
      <c r="I26" s="100" t="n">
        <v>2458</v>
      </c>
      <c r="M26" s="100" t="n">
        <v>-684</v>
      </c>
      <c r="N26" s="1" t="n">
        <v>-1024</v>
      </c>
      <c r="O26" s="1" t="n">
        <v>-156</v>
      </c>
    </row>
    <row r="27" customFormat="false" ht="17.65" hidden="false" customHeight="false" outlineLevel="0" collapsed="false">
      <c r="C27" s="252"/>
      <c r="D27" s="269" t="s">
        <v>286</v>
      </c>
      <c r="F27" s="2"/>
      <c r="G27" s="2"/>
      <c r="H27" s="31"/>
      <c r="I27" s="100" t="n">
        <f aca="false">SUM(I16:I26)</f>
        <v>1650335</v>
      </c>
      <c r="K27" s="72"/>
      <c r="L27" s="271"/>
    </row>
    <row r="28" customFormat="false" ht="15.4" hidden="false" customHeight="false" outlineLevel="0" collapsed="false">
      <c r="C28" s="2"/>
      <c r="D28" s="2"/>
      <c r="F28" s="2"/>
      <c r="G28" s="2"/>
      <c r="H28" s="31"/>
      <c r="I28" s="31"/>
      <c r="K28" s="72"/>
      <c r="L28" s="271"/>
    </row>
    <row r="29" customFormat="false" ht="15.4" hidden="false" customHeight="false" outlineLevel="0" collapsed="false">
      <c r="A29" s="269" t="s">
        <v>287</v>
      </c>
      <c r="B29" s="269"/>
      <c r="C29" s="269"/>
      <c r="D29" s="269"/>
      <c r="E29" s="269"/>
      <c r="G29" s="2"/>
      <c r="H29" s="31"/>
      <c r="I29" s="31"/>
    </row>
    <row r="30" customFormat="false" ht="15.4" hidden="false" customHeight="false" outlineLevel="0" collapsed="false">
      <c r="A30" s="269"/>
      <c r="B30" s="269" t="s">
        <v>288</v>
      </c>
      <c r="C30" s="269"/>
      <c r="D30" s="269"/>
      <c r="E30" s="269"/>
      <c r="G30" s="2"/>
      <c r="H30" s="31"/>
      <c r="I30" s="31" t="n">
        <v>3695</v>
      </c>
    </row>
    <row r="31" customFormat="false" ht="15.4" hidden="false" customHeight="false" outlineLevel="0" collapsed="false">
      <c r="A31" s="269"/>
      <c r="B31" s="269" t="s">
        <v>289</v>
      </c>
      <c r="D31" s="269"/>
      <c r="E31" s="269"/>
      <c r="G31" s="2"/>
      <c r="H31" s="31"/>
      <c r="I31" s="31"/>
    </row>
    <row r="32" customFormat="false" ht="17.65" hidden="false" customHeight="false" outlineLevel="0" collapsed="false">
      <c r="A32" s="269"/>
      <c r="B32" s="269"/>
      <c r="C32" s="269" t="s">
        <v>52</v>
      </c>
      <c r="D32" s="269"/>
      <c r="E32" s="269"/>
      <c r="G32" s="2"/>
      <c r="H32" s="31"/>
      <c r="I32" s="100" t="n">
        <v>-8018</v>
      </c>
    </row>
    <row r="33" customFormat="false" ht="17.65" hidden="false" customHeight="false" outlineLevel="0" collapsed="false">
      <c r="A33" s="269"/>
      <c r="B33" s="269"/>
      <c r="D33" s="269" t="s">
        <v>290</v>
      </c>
      <c r="E33" s="269"/>
      <c r="G33" s="2"/>
      <c r="H33" s="31"/>
      <c r="I33" s="100" t="n">
        <f aca="false">SUM(I30:I32)</f>
        <v>-4323</v>
      </c>
    </row>
    <row r="34" customFormat="false" ht="15.4" hidden="false" customHeight="false" outlineLevel="0" collapsed="false">
      <c r="A34" s="269"/>
      <c r="B34" s="269"/>
      <c r="D34" s="269"/>
      <c r="E34" s="269"/>
      <c r="G34" s="2"/>
      <c r="H34" s="31"/>
      <c r="I34" s="31"/>
    </row>
    <row r="35" customFormat="false" ht="17.65" hidden="false" customHeight="false" outlineLevel="0" collapsed="false">
      <c r="A35" s="269"/>
      <c r="B35" s="269"/>
      <c r="C35" s="269" t="s">
        <v>291</v>
      </c>
      <c r="E35" s="269"/>
      <c r="G35" s="2"/>
      <c r="H35" s="148"/>
      <c r="I35" s="148" t="n">
        <f aca="false">I27+I33</f>
        <v>1646012</v>
      </c>
    </row>
    <row r="36" customFormat="false" ht="15.4" hidden="false" customHeight="false" outlineLevel="0" collapsed="false">
      <c r="C36" s="2"/>
      <c r="D36" s="2"/>
      <c r="E36" s="2"/>
      <c r="F36" s="2"/>
      <c r="G36" s="2"/>
      <c r="H36" s="2"/>
      <c r="I36" s="2"/>
    </row>
    <row r="37" customFormat="false" ht="15.4" hidden="false" customHeight="false" outlineLevel="0" collapsed="false">
      <c r="C37" s="2"/>
      <c r="D37" s="2"/>
      <c r="E37" s="2"/>
      <c r="F37" s="2"/>
      <c r="G37" s="2"/>
      <c r="H37" s="2"/>
      <c r="I37" s="2"/>
    </row>
    <row r="38" customFormat="false" ht="15.4" hidden="false" customHeight="false" outlineLevel="0" collapsed="false">
      <c r="C38" s="2"/>
      <c r="D38" s="2"/>
      <c r="E38" s="2"/>
      <c r="F38" s="2"/>
      <c r="G38" s="2"/>
      <c r="H38" s="2"/>
      <c r="I38" s="2"/>
    </row>
    <row r="39" customFormat="false" ht="15.4" hidden="false" customHeight="false" outlineLevel="0" collapsed="false">
      <c r="C39" s="2"/>
      <c r="D39" s="2"/>
      <c r="E39" s="2"/>
      <c r="F39" s="2"/>
      <c r="G39" s="2"/>
      <c r="H39" s="2"/>
      <c r="I39" s="2"/>
    </row>
    <row r="40" customFormat="false" ht="15.4" hidden="false" customHeight="false" outlineLevel="0" collapsed="false">
      <c r="C40" s="2"/>
      <c r="D40" s="2"/>
      <c r="E40" s="2"/>
      <c r="F40" s="2"/>
      <c r="G40" s="2"/>
      <c r="H40" s="2"/>
      <c r="I40" s="2"/>
    </row>
    <row r="41" customFormat="false" ht="15.4" hidden="false" customHeight="false" outlineLevel="0" collapsed="false">
      <c r="C41" s="2"/>
      <c r="D41" s="2"/>
      <c r="E41" s="2"/>
      <c r="F41" s="2"/>
      <c r="G41" s="2"/>
      <c r="H41" s="2"/>
      <c r="I41" s="2"/>
    </row>
    <row r="42" customFormat="false" ht="15.4" hidden="false" customHeight="false" outlineLevel="0" collapsed="false">
      <c r="C42" s="2"/>
      <c r="D42" s="2"/>
      <c r="E42" s="2"/>
      <c r="F42" s="2"/>
      <c r="G42" s="2"/>
      <c r="H42" s="2"/>
      <c r="I42" s="273" t="n">
        <v>1646012</v>
      </c>
    </row>
    <row r="43" s="190" customFormat="true" ht="15.4" hidden="false" customHeight="false" outlineLevel="0" collapsed="false">
      <c r="C43" s="2"/>
      <c r="D43" s="2"/>
      <c r="E43" s="2"/>
      <c r="F43" s="2"/>
      <c r="G43" s="2"/>
      <c r="H43" s="2"/>
    </row>
    <row r="44" s="190" customFormat="true" ht="12.75" hidden="false" customHeight="false" outlineLevel="0" collapsed="false">
      <c r="C44" s="0"/>
      <c r="D44" s="0"/>
      <c r="E44" s="0"/>
      <c r="F44" s="0"/>
      <c r="G44" s="0"/>
      <c r="H44" s="0"/>
      <c r="I44" s="99" t="n">
        <f aca="false">I42-I35</f>
        <v>0</v>
      </c>
    </row>
    <row r="45" s="190" customFormat="true" ht="12.75" hidden="false" customHeight="false" outlineLevel="0" collapsed="false">
      <c r="C45" s="0"/>
      <c r="D45" s="0"/>
      <c r="E45" s="0"/>
      <c r="F45" s="0"/>
      <c r="G45" s="0"/>
      <c r="H45" s="0"/>
      <c r="I45" s="0"/>
    </row>
    <row r="46" s="190" customFormat="true" ht="12.75" hidden="false" customHeight="false" outlineLevel="0" collapsed="false">
      <c r="C46" s="0"/>
      <c r="D46" s="0"/>
      <c r="E46" s="0"/>
      <c r="F46" s="0"/>
      <c r="G46" s="0"/>
      <c r="H46" s="0"/>
      <c r="I46" s="0"/>
    </row>
    <row r="54" customFormat="false" ht="12.75" hidden="false" customHeight="false" outlineLevel="0" collapsed="false">
      <c r="I54" s="185" t="n">
        <f aca="false">I42-I35</f>
        <v>0</v>
      </c>
    </row>
  </sheetData>
  <mergeCells count="4">
    <mergeCell ref="A4:I4"/>
    <mergeCell ref="A6:I6"/>
    <mergeCell ref="A8:I8"/>
    <mergeCell ref="A10:I10"/>
  </mergeCells>
  <printOptions headings="false" gridLines="false" gridLinesSet="true" horizontalCentered="false" verticalCentered="false"/>
  <pageMargins left="0.75" right="0.25" top="0.25" bottom="0.2" header="0.511805555555555" footer="0.2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Roman,Regular"&amp;12- 20 -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59"/>
  <sheetViews>
    <sheetView windowProtection="false" showFormulas="false" showGridLines="false" showRowColHeaders="true" showZeros="true" rightToLeft="false" tabSelected="false" showOutlineSymbols="true" defaultGridColor="true" view="normal" topLeftCell="A14" colorId="64" zoomScale="100" zoomScaleNormal="100" zoomScalePageLayoutView="100" workbookViewId="0">
      <selection pane="topLeft" activeCell="H22" activeCellId="0" sqref="H22"/>
    </sheetView>
  </sheetViews>
  <sheetFormatPr defaultRowHeight="12.75"/>
  <cols>
    <col collapsed="false" hidden="false" max="1" min="1" style="0" width="2.60204081632653"/>
    <col collapsed="false" hidden="false" max="2" min="2" style="0" width="2.13265306122449"/>
    <col collapsed="false" hidden="false" max="3" min="3" style="0" width="2.99489795918367"/>
    <col collapsed="false" hidden="false" max="5" min="4" style="0" width="8.6734693877551"/>
    <col collapsed="false" hidden="false" max="6" min="6" style="0" width="11.4030612244898"/>
    <col collapsed="false" hidden="false" max="7" min="7" style="0" width="46.4030612244898"/>
    <col collapsed="false" hidden="false" max="8" min="8" style="0" width="12.5969387755102"/>
    <col collapsed="false" hidden="false" max="9" min="9" style="0" width="9.39795918367347"/>
    <col collapsed="false" hidden="false" max="14" min="10" style="0" width="8.6734693877551"/>
    <col collapsed="false" hidden="false" max="15" min="15" style="99" width="12.4030612244898"/>
    <col collapsed="false" hidden="false" max="16" min="16" style="0" width="13.3979591836735"/>
    <col collapsed="false" hidden="false" max="1025" min="17" style="0" width="8.6734693877551"/>
  </cols>
  <sheetData>
    <row r="1" customFormat="false" ht="15.75" hidden="false" customHeight="true" outlineLevel="0" collapsed="false">
      <c r="C1" s="269"/>
      <c r="D1" s="269"/>
      <c r="E1" s="269"/>
      <c r="F1" s="269"/>
      <c r="G1" s="269"/>
      <c r="H1" s="269"/>
      <c r="O1" s="0"/>
    </row>
    <row r="2" customFormat="false" ht="15.75" hidden="false" customHeight="true" outlineLevel="0" collapsed="false">
      <c r="C2" s="269"/>
      <c r="D2" s="269"/>
      <c r="E2" s="269"/>
      <c r="F2" s="269"/>
      <c r="G2" s="269"/>
      <c r="H2" s="269"/>
      <c r="O2" s="0"/>
    </row>
    <row r="3" s="178" customFormat="true" ht="16.5" hidden="false" customHeight="false" outlineLevel="0" collapsed="false">
      <c r="A3" s="176" t="s">
        <v>0</v>
      </c>
      <c r="B3" s="176"/>
      <c r="C3" s="176"/>
      <c r="D3" s="176"/>
      <c r="E3" s="176"/>
      <c r="F3" s="176"/>
      <c r="G3" s="176"/>
      <c r="H3" s="176"/>
      <c r="O3" s="313"/>
    </row>
    <row r="4" s="178" customFormat="true" ht="12.95" hidden="false" customHeight="true" outlineLevel="0" collapsed="false">
      <c r="A4" s="281"/>
      <c r="B4" s="281"/>
      <c r="C4" s="281"/>
      <c r="D4" s="281"/>
      <c r="E4" s="281"/>
      <c r="F4" s="281"/>
      <c r="G4" s="281"/>
      <c r="H4" s="281"/>
      <c r="O4" s="313"/>
    </row>
    <row r="5" s="260" customFormat="true" ht="16.5" hidden="false" customHeight="false" outlineLevel="0" collapsed="false">
      <c r="A5" s="176" t="s">
        <v>51</v>
      </c>
      <c r="B5" s="176"/>
      <c r="C5" s="176"/>
      <c r="D5" s="176"/>
      <c r="E5" s="176"/>
      <c r="F5" s="176"/>
      <c r="G5" s="176"/>
      <c r="H5" s="176"/>
      <c r="O5" s="313"/>
    </row>
    <row r="6" s="260" customFormat="true" ht="12.95" hidden="false" customHeight="true" outlineLevel="0" collapsed="false">
      <c r="A6" s="281"/>
      <c r="B6" s="281"/>
      <c r="C6" s="281"/>
      <c r="D6" s="281"/>
      <c r="E6" s="281"/>
      <c r="F6" s="281"/>
      <c r="G6" s="281"/>
      <c r="H6" s="281"/>
      <c r="O6" s="313"/>
    </row>
    <row r="7" s="260" customFormat="true" ht="16.5" hidden="false" customHeight="false" outlineLevel="0" collapsed="false">
      <c r="A7" s="176" t="s">
        <v>292</v>
      </c>
      <c r="B7" s="176"/>
      <c r="C7" s="176"/>
      <c r="D7" s="176"/>
      <c r="E7" s="176"/>
      <c r="F7" s="176"/>
      <c r="G7" s="176"/>
      <c r="H7" s="176"/>
      <c r="O7" s="313"/>
    </row>
    <row r="8" s="262" customFormat="true" ht="12.95" hidden="false" customHeight="true" outlineLevel="0" collapsed="false">
      <c r="A8" s="283"/>
      <c r="B8" s="283"/>
      <c r="C8" s="283"/>
      <c r="D8" s="283"/>
      <c r="E8" s="283"/>
      <c r="F8" s="283"/>
      <c r="G8" s="283"/>
      <c r="H8" s="283"/>
      <c r="O8" s="314"/>
    </row>
    <row r="9" s="262" customFormat="true" ht="16.5" hidden="false" customHeight="false" outlineLevel="0" collapsed="false">
      <c r="A9" s="310" t="s">
        <v>251</v>
      </c>
      <c r="B9" s="310"/>
      <c r="C9" s="310"/>
      <c r="D9" s="310"/>
      <c r="E9" s="310"/>
      <c r="F9" s="310"/>
      <c r="G9" s="310"/>
      <c r="H9" s="310"/>
      <c r="O9" s="314"/>
    </row>
    <row r="10" customFormat="false" ht="15.4" hidden="true" customHeight="false" outlineLevel="0" collapsed="false">
      <c r="C10" s="269"/>
      <c r="D10" s="269"/>
      <c r="E10" s="269"/>
      <c r="F10" s="269"/>
      <c r="G10" s="269"/>
      <c r="H10" s="269"/>
      <c r="O10" s="0"/>
    </row>
    <row r="11" customFormat="false" ht="15.4" hidden="false" customHeight="false" outlineLevel="0" collapsed="false">
      <c r="C11" s="269"/>
      <c r="D11" s="269"/>
      <c r="E11" s="269"/>
      <c r="F11" s="269"/>
      <c r="G11" s="269"/>
      <c r="H11" s="269"/>
      <c r="O11" s="0"/>
    </row>
    <row r="12" customFormat="false" ht="15.4" hidden="false" customHeight="false" outlineLevel="0" collapsed="false">
      <c r="C12" s="269"/>
      <c r="D12" s="269"/>
      <c r="E12" s="269"/>
      <c r="F12" s="269"/>
      <c r="G12" s="269"/>
      <c r="H12" s="269"/>
      <c r="O12" s="0"/>
    </row>
    <row r="13" customFormat="false" ht="15.4" hidden="false" customHeight="false" outlineLevel="0" collapsed="false">
      <c r="C13" s="269"/>
      <c r="D13" s="269"/>
      <c r="E13" s="269"/>
      <c r="F13" s="269"/>
      <c r="G13" s="269"/>
      <c r="H13" s="269"/>
      <c r="O13" s="0"/>
    </row>
    <row r="14" s="1" customFormat="true" ht="15.4" hidden="false" customHeight="false" outlineLevel="0" collapsed="false">
      <c r="C14" s="269"/>
      <c r="D14" s="269"/>
      <c r="E14" s="269"/>
      <c r="F14" s="269"/>
      <c r="G14" s="269"/>
      <c r="H14" s="82" t="s">
        <v>96</v>
      </c>
      <c r="O14" s="153"/>
    </row>
    <row r="15" s="1" customFormat="true" ht="15.4" hidden="false" customHeight="false" outlineLevel="0" collapsed="false">
      <c r="A15" s="315" t="s">
        <v>293</v>
      </c>
      <c r="B15" s="316"/>
      <c r="C15" s="0"/>
      <c r="D15" s="13"/>
      <c r="E15" s="13"/>
      <c r="F15" s="13"/>
      <c r="G15" s="269"/>
      <c r="H15" s="317"/>
      <c r="O15" s="153"/>
    </row>
    <row r="16" s="1" customFormat="true" ht="15.4" hidden="true" customHeight="false" outlineLevel="0" collapsed="false">
      <c r="A16" s="315"/>
      <c r="B16" s="13" t="s">
        <v>294</v>
      </c>
      <c r="C16" s="0"/>
      <c r="D16" s="13"/>
      <c r="E16" s="13"/>
      <c r="F16" s="13"/>
      <c r="G16" s="269"/>
      <c r="H16" s="91" t="n">
        <v>0</v>
      </c>
      <c r="O16" s="153"/>
    </row>
    <row r="17" s="1" customFormat="true" ht="15.4" hidden="false" customHeight="true" outlineLevel="0" collapsed="false">
      <c r="A17" s="0"/>
      <c r="B17" s="269" t="s">
        <v>295</v>
      </c>
      <c r="C17" s="269"/>
      <c r="D17" s="269"/>
      <c r="E17" s="269"/>
      <c r="F17" s="0"/>
      <c r="G17" s="2"/>
      <c r="H17" s="91" t="n">
        <v>158153</v>
      </c>
      <c r="O17" s="318" t="s">
        <v>296</v>
      </c>
      <c r="P17" s="318"/>
    </row>
    <row r="18" s="1" customFormat="true" ht="15.75" hidden="false" customHeight="true" outlineLevel="0" collapsed="false">
      <c r="A18" s="0"/>
      <c r="B18" s="269" t="s">
        <v>297</v>
      </c>
      <c r="C18" s="0"/>
      <c r="D18" s="269"/>
      <c r="E18" s="269"/>
      <c r="F18" s="269"/>
      <c r="G18" s="269"/>
      <c r="H18" s="31" t="n">
        <v>158153</v>
      </c>
      <c r="O18" s="318"/>
      <c r="P18" s="318"/>
    </row>
    <row r="19" s="1" customFormat="true" ht="17.65" hidden="false" customHeight="false" outlineLevel="0" collapsed="false">
      <c r="A19" s="0"/>
      <c r="B19" s="269" t="s">
        <v>298</v>
      </c>
      <c r="C19" s="0"/>
      <c r="D19" s="269"/>
      <c r="E19" s="269"/>
      <c r="F19" s="269"/>
      <c r="G19" s="269"/>
      <c r="H19" s="100" t="n">
        <v>158153</v>
      </c>
      <c r="O19" s="319" t="s">
        <v>299</v>
      </c>
      <c r="P19" s="319" t="s">
        <v>20</v>
      </c>
    </row>
    <row r="20" s="1" customFormat="true" ht="17.65" hidden="false" customHeight="false" outlineLevel="0" collapsed="false">
      <c r="A20" s="0"/>
      <c r="B20" s="0"/>
      <c r="C20" s="252" t="s">
        <v>20</v>
      </c>
      <c r="D20" s="14"/>
      <c r="E20" s="14"/>
      <c r="F20" s="14"/>
      <c r="G20" s="269"/>
      <c r="H20" s="100" t="n">
        <f aca="false">SUM(H16:H19)</f>
        <v>474459</v>
      </c>
      <c r="I20" s="311"/>
      <c r="J20" s="320"/>
      <c r="K20" s="320"/>
      <c r="L20" s="320"/>
      <c r="M20" s="320"/>
      <c r="O20" s="212" t="n">
        <f aca="false">ROUND(H20/$H$41*(SUM($H$48)),0)</f>
        <v>41694</v>
      </c>
      <c r="P20" s="212" t="n">
        <f aca="false">O20+H20</f>
        <v>516153</v>
      </c>
    </row>
    <row r="21" s="1" customFormat="true" ht="8.1" hidden="false" customHeight="true" outlineLevel="0" collapsed="false">
      <c r="A21" s="269" t="s">
        <v>3</v>
      </c>
      <c r="B21" s="269"/>
      <c r="C21" s="0"/>
      <c r="D21" s="269"/>
      <c r="E21" s="269"/>
      <c r="F21" s="269"/>
      <c r="G21" s="269"/>
      <c r="H21" s="31"/>
      <c r="I21" s="0"/>
      <c r="J21" s="0"/>
      <c r="K21" s="0"/>
      <c r="L21" s="0"/>
      <c r="M21" s="0"/>
      <c r="O21" s="153"/>
      <c r="P21" s="0"/>
    </row>
    <row r="22" s="1" customFormat="true" ht="15.4" hidden="false" customHeight="false" outlineLevel="0" collapsed="false">
      <c r="A22" s="315" t="s">
        <v>300</v>
      </c>
      <c r="B22" s="316"/>
      <c r="C22" s="0"/>
      <c r="D22" s="13"/>
      <c r="E22" s="13"/>
      <c r="F22" s="13"/>
      <c r="G22" s="269"/>
      <c r="H22" s="31"/>
      <c r="I22" s="0"/>
      <c r="J22" s="0"/>
      <c r="K22" s="0"/>
      <c r="L22" s="0"/>
      <c r="M22" s="0"/>
      <c r="O22" s="153"/>
      <c r="P22" s="0"/>
    </row>
    <row r="23" s="1" customFormat="true" ht="15.4" hidden="false" customHeight="false" outlineLevel="0" collapsed="false">
      <c r="A23" s="0"/>
      <c r="B23" s="269" t="s">
        <v>301</v>
      </c>
      <c r="C23" s="0"/>
      <c r="D23" s="269"/>
      <c r="E23" s="269"/>
      <c r="F23" s="269"/>
      <c r="G23" s="269"/>
      <c r="H23" s="95" t="n">
        <v>158153</v>
      </c>
      <c r="I23" s="0"/>
      <c r="J23" s="0"/>
      <c r="K23" s="0"/>
      <c r="L23" s="0"/>
      <c r="M23" s="0"/>
      <c r="O23" s="153"/>
      <c r="P23" s="0"/>
    </row>
    <row r="24" s="1" customFormat="true" ht="17.65" hidden="false" customHeight="false" outlineLevel="0" collapsed="false">
      <c r="A24" s="0"/>
      <c r="B24" s="269" t="s">
        <v>302</v>
      </c>
      <c r="C24" s="0"/>
      <c r="D24" s="269"/>
      <c r="E24" s="269"/>
      <c r="F24" s="269"/>
      <c r="G24" s="269"/>
      <c r="H24" s="100" t="n">
        <v>158153</v>
      </c>
      <c r="I24" s="0"/>
      <c r="J24" s="0"/>
      <c r="K24" s="0"/>
      <c r="L24" s="0"/>
      <c r="M24" s="0"/>
      <c r="O24" s="153"/>
      <c r="P24" s="0"/>
    </row>
    <row r="25" s="1" customFormat="true" ht="17.65" hidden="false" customHeight="false" outlineLevel="0" collapsed="false">
      <c r="A25" s="0"/>
      <c r="B25" s="0"/>
      <c r="C25" s="252" t="s">
        <v>20</v>
      </c>
      <c r="D25" s="14"/>
      <c r="E25" s="14"/>
      <c r="F25" s="14"/>
      <c r="G25" s="269"/>
      <c r="H25" s="100" t="n">
        <f aca="false">SUM(H23:H24)</f>
        <v>316306</v>
      </c>
      <c r="I25" s="0"/>
      <c r="J25" s="0"/>
      <c r="K25" s="0"/>
      <c r="L25" s="0"/>
      <c r="M25" s="0"/>
      <c r="O25" s="212" t="n">
        <f aca="false">ROUND(H25/$H$41*(SUM($H$48)),0)</f>
        <v>27796</v>
      </c>
      <c r="P25" s="212" t="n">
        <f aca="false">O25+H25</f>
        <v>344102</v>
      </c>
    </row>
    <row r="26" s="1" customFormat="true" ht="8.1" hidden="false" customHeight="true" outlineLevel="0" collapsed="false">
      <c r="A26" s="269"/>
      <c r="B26" s="269"/>
      <c r="C26" s="0"/>
      <c r="D26" s="269"/>
      <c r="E26" s="269"/>
      <c r="F26" s="269"/>
      <c r="G26" s="269"/>
      <c r="H26" s="100"/>
      <c r="I26" s="0"/>
      <c r="J26" s="0"/>
      <c r="K26" s="0"/>
      <c r="L26" s="0"/>
      <c r="M26" s="0"/>
      <c r="O26" s="153"/>
      <c r="P26" s="0"/>
    </row>
    <row r="27" s="1" customFormat="true" ht="15.4" hidden="false" customHeight="false" outlineLevel="0" collapsed="false">
      <c r="A27" s="315" t="s">
        <v>303</v>
      </c>
      <c r="B27" s="316"/>
      <c r="C27" s="0"/>
      <c r="D27" s="13"/>
      <c r="E27" s="13"/>
      <c r="F27" s="13"/>
      <c r="G27" s="269"/>
      <c r="H27" s="31"/>
      <c r="I27" s="0"/>
      <c r="J27" s="0"/>
      <c r="K27" s="0"/>
      <c r="L27" s="0"/>
      <c r="M27" s="0"/>
      <c r="O27" s="153"/>
      <c r="P27" s="0"/>
    </row>
    <row r="28" s="1" customFormat="true" ht="15.4" hidden="false" customHeight="false" outlineLevel="0" collapsed="false">
      <c r="A28" s="315"/>
      <c r="B28" s="13" t="s">
        <v>304</v>
      </c>
      <c r="C28" s="0"/>
      <c r="D28" s="13"/>
      <c r="E28" s="13"/>
      <c r="F28" s="13"/>
      <c r="G28" s="269"/>
      <c r="H28" s="31" t="n">
        <v>158153</v>
      </c>
      <c r="I28" s="0"/>
      <c r="J28" s="0"/>
      <c r="K28" s="0"/>
      <c r="L28" s="0"/>
      <c r="M28" s="0"/>
      <c r="O28" s="153"/>
      <c r="P28" s="0"/>
    </row>
    <row r="29" s="1" customFormat="true" ht="17.65" hidden="false" customHeight="false" outlineLevel="0" collapsed="false">
      <c r="A29" s="315"/>
      <c r="B29" s="13" t="s">
        <v>305</v>
      </c>
      <c r="C29" s="0"/>
      <c r="D29" s="13"/>
      <c r="E29" s="13"/>
      <c r="F29" s="13"/>
      <c r="G29" s="269"/>
      <c r="H29" s="100" t="n">
        <v>158153</v>
      </c>
      <c r="I29" s="0"/>
      <c r="J29" s="0"/>
      <c r="K29" s="0"/>
      <c r="L29" s="0"/>
      <c r="M29" s="0"/>
      <c r="O29" s="153"/>
      <c r="P29" s="0"/>
    </row>
    <row r="30" customFormat="false" ht="17.65" hidden="false" customHeight="false" outlineLevel="0" collapsed="false">
      <c r="B30" s="269"/>
      <c r="C30" s="252" t="s">
        <v>20</v>
      </c>
      <c r="D30" s="269"/>
      <c r="E30" s="269"/>
      <c r="F30" s="269"/>
      <c r="G30" s="269"/>
      <c r="H30" s="100" t="n">
        <f aca="false">SUM(H28:H29)</f>
        <v>316306</v>
      </c>
      <c r="N30" s="1"/>
      <c r="O30" s="212" t="n">
        <f aca="false">ROUND(H30/$H$41*(SUM($H$48)),0)</f>
        <v>27796</v>
      </c>
      <c r="P30" s="212" t="n">
        <f aca="false">O30+H30</f>
        <v>344102</v>
      </c>
    </row>
    <row r="31" customFormat="false" ht="8.1" hidden="false" customHeight="true" outlineLevel="0" collapsed="false">
      <c r="A31" s="269"/>
      <c r="B31" s="269"/>
      <c r="D31" s="269"/>
      <c r="E31" s="269"/>
      <c r="F31" s="269"/>
      <c r="G31" s="269"/>
      <c r="H31" s="31"/>
      <c r="N31" s="1"/>
      <c r="O31" s="153"/>
    </row>
    <row r="32" customFormat="false" ht="15.4" hidden="false" customHeight="false" outlineLevel="0" collapsed="false">
      <c r="A32" s="315" t="s">
        <v>306</v>
      </c>
      <c r="B32" s="316"/>
      <c r="D32" s="13"/>
      <c r="E32" s="13"/>
      <c r="F32" s="13"/>
      <c r="G32" s="269"/>
      <c r="H32" s="31"/>
      <c r="N32" s="1"/>
      <c r="O32" s="153"/>
    </row>
    <row r="33" customFormat="false" ht="15.4" hidden="false" customHeight="false" outlineLevel="0" collapsed="false">
      <c r="B33" s="13" t="s">
        <v>307</v>
      </c>
      <c r="D33" s="13"/>
      <c r="E33" s="13"/>
      <c r="F33" s="13"/>
      <c r="G33" s="269"/>
      <c r="H33" s="31" t="n">
        <v>158153</v>
      </c>
      <c r="N33" s="1"/>
      <c r="O33" s="153"/>
    </row>
    <row r="34" customFormat="false" ht="17.65" hidden="false" customHeight="false" outlineLevel="0" collapsed="false">
      <c r="B34" s="13" t="s">
        <v>308</v>
      </c>
      <c r="D34" s="13"/>
      <c r="E34" s="13"/>
      <c r="F34" s="13"/>
      <c r="G34" s="269"/>
      <c r="H34" s="100" t="n">
        <v>158153</v>
      </c>
      <c r="O34" s="153"/>
    </row>
    <row r="35" customFormat="false" ht="17.65" hidden="false" customHeight="false" outlineLevel="0" collapsed="false">
      <c r="C35" s="252" t="s">
        <v>20</v>
      </c>
      <c r="D35" s="14"/>
      <c r="E35" s="14"/>
      <c r="F35" s="14"/>
      <c r="G35" s="269"/>
      <c r="H35" s="100" t="n">
        <f aca="false">SUM(H33:H34)</f>
        <v>316306</v>
      </c>
      <c r="O35" s="212" t="n">
        <f aca="false">ROUND(H35/$H$41*(SUM($H$48)),0)</f>
        <v>27796</v>
      </c>
      <c r="P35" s="212" t="n">
        <f aca="false">O35+H35</f>
        <v>344102</v>
      </c>
    </row>
    <row r="36" customFormat="false" ht="8.1" hidden="false" customHeight="true" outlineLevel="0" collapsed="false">
      <c r="A36" s="269"/>
      <c r="B36" s="269"/>
      <c r="D36" s="269"/>
      <c r="E36" s="269"/>
      <c r="F36" s="269"/>
      <c r="G36" s="269"/>
      <c r="H36" s="31"/>
      <c r="O36" s="212"/>
    </row>
    <row r="37" customFormat="false" ht="15.4" hidden="false" customHeight="false" outlineLevel="0" collapsed="false">
      <c r="A37" s="315" t="s">
        <v>309</v>
      </c>
      <c r="B37" s="316"/>
      <c r="D37" s="13"/>
      <c r="E37" s="13"/>
      <c r="F37" s="13"/>
      <c r="G37" s="269"/>
      <c r="H37" s="31"/>
      <c r="O37" s="153"/>
    </row>
    <row r="38" customFormat="false" ht="15.4" hidden="false" customHeight="false" outlineLevel="0" collapsed="false">
      <c r="B38" s="13" t="s">
        <v>310</v>
      </c>
      <c r="D38" s="13"/>
      <c r="E38" s="13"/>
      <c r="F38" s="13"/>
      <c r="G38" s="269"/>
      <c r="H38" s="31" t="n">
        <v>158153</v>
      </c>
      <c r="O38" s="153"/>
    </row>
    <row r="39" customFormat="false" ht="17.65" hidden="false" customHeight="false" outlineLevel="0" collapsed="false">
      <c r="B39" s="13" t="s">
        <v>311</v>
      </c>
      <c r="D39" s="13"/>
      <c r="E39" s="13"/>
      <c r="F39" s="13"/>
      <c r="G39" s="269"/>
      <c r="H39" s="100" t="n">
        <v>152720</v>
      </c>
      <c r="O39" s="153"/>
    </row>
    <row r="40" customFormat="false" ht="17.65" hidden="false" customHeight="false" outlineLevel="0" collapsed="false">
      <c r="A40" s="269"/>
      <c r="B40" s="269"/>
      <c r="C40" s="252" t="s">
        <v>20</v>
      </c>
      <c r="D40" s="269"/>
      <c r="E40" s="269"/>
      <c r="F40" s="269"/>
      <c r="G40" s="269"/>
      <c r="H40" s="100" t="n">
        <f aca="false">SUM(H38:H39)</f>
        <v>310873</v>
      </c>
      <c r="O40" s="212" t="n">
        <f aca="false">ROUND(H40/$H$41*(SUM($H$48)),0)</f>
        <v>27319</v>
      </c>
      <c r="P40" s="212" t="n">
        <f aca="false">O40+H40</f>
        <v>338192</v>
      </c>
    </row>
    <row r="41" customFormat="false" ht="18.75" hidden="false" customHeight="true" outlineLevel="0" collapsed="false">
      <c r="A41" s="269"/>
      <c r="B41" s="269"/>
      <c r="D41" s="269" t="s">
        <v>286</v>
      </c>
      <c r="F41" s="269"/>
      <c r="G41" s="269"/>
      <c r="H41" s="100" t="n">
        <f aca="false">H40+H35+H30+H25+H20</f>
        <v>1734250</v>
      </c>
      <c r="O41" s="153"/>
      <c r="P41" s="321"/>
    </row>
    <row r="42" customFormat="false" ht="15" hidden="false" customHeight="true" outlineLevel="0" collapsed="false">
      <c r="A42" s="269"/>
      <c r="B42" s="269"/>
      <c r="C42" s="252"/>
      <c r="D42" s="269"/>
      <c r="E42" s="269"/>
      <c r="F42" s="269"/>
      <c r="G42" s="269"/>
      <c r="H42" s="31"/>
      <c r="O42" s="153"/>
    </row>
    <row r="43" customFormat="false" ht="15" hidden="false" customHeight="true" outlineLevel="0" collapsed="false">
      <c r="A43" s="269" t="s">
        <v>287</v>
      </c>
      <c r="B43" s="269"/>
      <c r="C43" s="252"/>
      <c r="D43" s="269"/>
      <c r="E43" s="269"/>
      <c r="F43" s="269"/>
      <c r="G43" s="269"/>
      <c r="H43" s="31"/>
      <c r="O43" s="153"/>
    </row>
    <row r="44" customFormat="false" ht="15.4" hidden="false" customHeight="false" outlineLevel="0" collapsed="false">
      <c r="B44" s="269" t="s">
        <v>312</v>
      </c>
      <c r="D44" s="269"/>
      <c r="E44" s="269"/>
      <c r="G44" s="2"/>
      <c r="H44" s="31"/>
      <c r="I44" s="31"/>
      <c r="O44" s="153"/>
    </row>
    <row r="45" customFormat="false" ht="15.4" hidden="false" customHeight="false" outlineLevel="0" collapsed="false">
      <c r="B45" s="269"/>
      <c r="C45" s="269" t="s">
        <v>52</v>
      </c>
      <c r="D45" s="269"/>
      <c r="E45" s="269"/>
      <c r="F45" s="1"/>
      <c r="G45" s="2"/>
      <c r="H45" s="31" t="n">
        <v>270966</v>
      </c>
    </row>
    <row r="46" customFormat="false" ht="15.4" hidden="false" customHeight="false" outlineLevel="0" collapsed="false">
      <c r="B46" s="269" t="s">
        <v>289</v>
      </c>
      <c r="C46" s="1"/>
      <c r="H46" s="153"/>
    </row>
    <row r="47" customFormat="false" ht="17.65" hidden="false" customHeight="false" outlineLevel="0" collapsed="false">
      <c r="C47" s="269" t="s">
        <v>52</v>
      </c>
      <c r="H47" s="100" t="n">
        <v>-118565</v>
      </c>
    </row>
    <row r="48" customFormat="false" ht="17.65" hidden="false" customHeight="false" outlineLevel="0" collapsed="false">
      <c r="D48" s="269" t="s">
        <v>290</v>
      </c>
      <c r="E48" s="269"/>
      <c r="F48" s="1"/>
      <c r="G48" s="2"/>
      <c r="H48" s="100" t="n">
        <f aca="false">SUM(H45:H47)</f>
        <v>152401</v>
      </c>
    </row>
    <row r="50" customFormat="false" ht="17.65" hidden="false" customHeight="false" outlineLevel="0" collapsed="false">
      <c r="C50" s="252" t="s">
        <v>313</v>
      </c>
      <c r="F50" s="14"/>
      <c r="G50" s="269"/>
      <c r="H50" s="148" t="n">
        <f aca="false">H48+H41</f>
        <v>1886651</v>
      </c>
    </row>
    <row r="57" customFormat="false" ht="12.75" hidden="false" customHeight="false" outlineLevel="0" collapsed="false">
      <c r="H57" s="322" t="n">
        <v>1886651</v>
      </c>
    </row>
    <row r="59" customFormat="false" ht="12.75" hidden="false" customHeight="false" outlineLevel="0" collapsed="false">
      <c r="H59" s="185" t="n">
        <f aca="false">H50-H57</f>
        <v>0</v>
      </c>
    </row>
  </sheetData>
  <mergeCells count="5">
    <mergeCell ref="A3:H3"/>
    <mergeCell ref="A5:H5"/>
    <mergeCell ref="A7:H7"/>
    <mergeCell ref="A9:H9"/>
    <mergeCell ref="O17:P18"/>
  </mergeCells>
  <printOptions headings="false" gridLines="false" gridLinesSet="true" horizontalCentered="false" verticalCentered="false"/>
  <pageMargins left="0.75" right="0.25" top="0.25" bottom="0.2" header="0.511805555555555" footer="0.2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Roman,Regular"&amp;12- 21 -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I27"/>
  <sheetViews>
    <sheetView windowProtection="false"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H22" activeCellId="0" sqref="H22"/>
    </sheetView>
  </sheetViews>
  <sheetFormatPr defaultRowHeight="15"/>
  <cols>
    <col collapsed="false" hidden="false" max="2" min="1" style="0" width="2.60204081632653"/>
    <col collapsed="false" hidden="false" max="3" min="3" style="229" width="9.13265306122449"/>
    <col collapsed="false" hidden="false" max="5" min="4" style="0" width="8.6734693877551"/>
    <col collapsed="false" hidden="false" max="6" min="6" style="0" width="17.8622448979592"/>
    <col collapsed="false" hidden="false" max="7" min="7" style="0" width="4.5969387755102"/>
    <col collapsed="false" hidden="false" max="8" min="8" style="0" width="10.9948979591837"/>
    <col collapsed="false" hidden="false" max="9" min="9" style="0" width="10.6020408163265"/>
    <col collapsed="false" hidden="false" max="10" min="10" style="0" width="8.6734693877551"/>
    <col collapsed="false" hidden="true" max="11" min="11" style="0" width="0"/>
    <col collapsed="false" hidden="false" max="1025" min="12" style="0" width="8.6734693877551"/>
  </cols>
  <sheetData>
    <row r="1" customFormat="false" ht="15.75" hidden="false" customHeight="true" outlineLevel="0" collapsed="false">
      <c r="C1" s="269"/>
      <c r="D1" s="269"/>
      <c r="E1" s="269"/>
      <c r="F1" s="269"/>
      <c r="G1" s="269"/>
      <c r="H1" s="269"/>
    </row>
    <row r="2" customFormat="false" ht="15.75" hidden="false" customHeight="true" outlineLevel="0" collapsed="false">
      <c r="C2" s="269"/>
      <c r="D2" s="269"/>
      <c r="E2" s="269"/>
      <c r="F2" s="323" t="s">
        <v>314</v>
      </c>
      <c r="G2" s="269"/>
      <c r="H2" s="269"/>
    </row>
    <row r="3" customFormat="false" ht="15.75" hidden="false" customHeight="true" outlineLevel="0" collapsed="false">
      <c r="C3" s="269"/>
      <c r="D3" s="269"/>
      <c r="E3" s="269"/>
      <c r="F3" s="269"/>
      <c r="G3" s="269"/>
      <c r="H3" s="269"/>
    </row>
    <row r="4" s="178" customFormat="true" ht="16.9" hidden="false" customHeight="false" outlineLevel="0" collapsed="false">
      <c r="A4" s="324" t="s">
        <v>0</v>
      </c>
      <c r="B4" s="324"/>
      <c r="C4" s="324"/>
      <c r="D4" s="324"/>
      <c r="E4" s="324"/>
      <c r="F4" s="324"/>
      <c r="G4" s="324"/>
      <c r="H4" s="324"/>
    </row>
    <row r="5" s="178" customFormat="true" ht="12.95" hidden="false" customHeight="true" outlineLevel="0" collapsed="false">
      <c r="A5" s="325"/>
      <c r="B5" s="325"/>
      <c r="C5" s="325"/>
      <c r="D5" s="325"/>
      <c r="E5" s="325"/>
      <c r="F5" s="325"/>
      <c r="G5" s="325"/>
      <c r="H5" s="325"/>
    </row>
    <row r="6" s="260" customFormat="true" ht="16.9" hidden="false" customHeight="false" outlineLevel="0" collapsed="false">
      <c r="A6" s="324" t="s">
        <v>51</v>
      </c>
      <c r="B6" s="324"/>
      <c r="C6" s="324"/>
      <c r="D6" s="324"/>
      <c r="E6" s="324"/>
      <c r="F6" s="324"/>
      <c r="G6" s="324"/>
      <c r="H6" s="324"/>
    </row>
    <row r="7" s="260" customFormat="true" ht="12.95" hidden="false" customHeight="true" outlineLevel="0" collapsed="false">
      <c r="A7" s="325"/>
      <c r="B7" s="325"/>
      <c r="C7" s="325"/>
      <c r="D7" s="325"/>
      <c r="E7" s="325"/>
      <c r="F7" s="325"/>
      <c r="G7" s="325"/>
      <c r="H7" s="325"/>
    </row>
    <row r="8" s="260" customFormat="true" ht="16.9" hidden="false" customHeight="false" outlineLevel="0" collapsed="false">
      <c r="A8" s="324" t="s">
        <v>315</v>
      </c>
      <c r="B8" s="324"/>
      <c r="C8" s="324"/>
      <c r="D8" s="324"/>
      <c r="E8" s="324"/>
      <c r="F8" s="324"/>
      <c r="G8" s="324"/>
      <c r="H8" s="324"/>
    </row>
    <row r="9" s="262" customFormat="true" ht="12.95" hidden="false" customHeight="true" outlineLevel="0" collapsed="false">
      <c r="A9" s="326"/>
      <c r="B9" s="326"/>
      <c r="C9" s="326"/>
      <c r="D9" s="326"/>
      <c r="E9" s="326"/>
      <c r="F9" s="326"/>
      <c r="G9" s="326"/>
      <c r="H9" s="326"/>
    </row>
    <row r="10" s="262" customFormat="true" ht="17.25" hidden="false" customHeight="false" outlineLevel="0" collapsed="false">
      <c r="A10" s="327" t="s">
        <v>251</v>
      </c>
      <c r="B10" s="327"/>
      <c r="C10" s="327"/>
      <c r="D10" s="327"/>
      <c r="E10" s="327"/>
      <c r="F10" s="327"/>
      <c r="G10" s="327"/>
      <c r="H10" s="327"/>
    </row>
    <row r="11" customFormat="false" ht="16.5" hidden="false" customHeight="false" outlineLevel="0" collapsed="false">
      <c r="A11" s="283"/>
      <c r="B11" s="283"/>
      <c r="C11" s="328"/>
      <c r="D11" s="283"/>
      <c r="E11" s="283"/>
      <c r="F11" s="283"/>
      <c r="G11" s="283"/>
      <c r="H11" s="283"/>
    </row>
    <row r="12" customFormat="false" ht="15.4" hidden="false" customHeight="false" outlineLevel="0" collapsed="false">
      <c r="C12" s="269"/>
      <c r="D12" s="269"/>
      <c r="E12" s="269"/>
      <c r="F12" s="269"/>
      <c r="G12" s="269"/>
      <c r="H12" s="269"/>
    </row>
    <row r="13" customFormat="false" ht="15.4" hidden="false" customHeight="false" outlineLevel="0" collapsed="false">
      <c r="C13" s="269"/>
      <c r="D13" s="269"/>
      <c r="E13" s="269"/>
      <c r="F13" s="269"/>
      <c r="G13" s="269"/>
      <c r="H13" s="269"/>
    </row>
    <row r="14" s="1" customFormat="true" ht="15.4" hidden="false" customHeight="false" outlineLevel="0" collapsed="false">
      <c r="C14" s="269"/>
      <c r="D14" s="269"/>
      <c r="E14" s="269"/>
      <c r="F14" s="269"/>
      <c r="G14" s="269"/>
      <c r="H14" s="11" t="s">
        <v>96</v>
      </c>
    </row>
    <row r="15" s="1" customFormat="true" ht="15.4" hidden="false" customHeight="false" outlineLevel="0" collapsed="false">
      <c r="C15" s="269"/>
      <c r="D15" s="269"/>
      <c r="E15" s="269"/>
      <c r="F15" s="269"/>
      <c r="G15" s="269"/>
      <c r="H15" s="269"/>
    </row>
    <row r="16" s="1" customFormat="true" ht="15.4" hidden="false" customHeight="false" outlineLevel="0" collapsed="false">
      <c r="A16" s="183" t="s">
        <v>316</v>
      </c>
      <c r="C16" s="229"/>
      <c r="D16" s="329"/>
      <c r="E16" s="329"/>
      <c r="F16" s="329"/>
      <c r="G16" s="269"/>
      <c r="H16" s="317"/>
    </row>
    <row r="17" s="1" customFormat="true" ht="17.65" hidden="false" customHeight="false" outlineLevel="0" collapsed="false">
      <c r="A17" s="183"/>
      <c r="B17" s="269" t="s">
        <v>317</v>
      </c>
      <c r="C17" s="229"/>
      <c r="D17" s="329"/>
      <c r="E17" s="329"/>
      <c r="F17" s="329"/>
      <c r="G17" s="269"/>
      <c r="H17" s="330" t="n">
        <v>0</v>
      </c>
    </row>
    <row r="18" s="1" customFormat="true" ht="15.4" hidden="false" customHeight="false" outlineLevel="0" collapsed="false">
      <c r="A18" s="0"/>
      <c r="B18" s="0"/>
      <c r="C18" s="229"/>
      <c r="D18" s="0"/>
      <c r="E18" s="269"/>
      <c r="F18" s="269"/>
      <c r="G18" s="269"/>
      <c r="H18" s="31" t="n">
        <f aca="false">SUM(H17:H17)</f>
        <v>0</v>
      </c>
    </row>
    <row r="19" customFormat="false" ht="15.4" hidden="false" customHeight="false" outlineLevel="0" collapsed="false">
      <c r="A19" s="315" t="s">
        <v>287</v>
      </c>
      <c r="B19" s="316"/>
      <c r="C19" s="0"/>
      <c r="D19" s="13"/>
      <c r="E19" s="13"/>
      <c r="F19" s="13"/>
      <c r="G19" s="269"/>
      <c r="H19" s="31"/>
    </row>
    <row r="20" customFormat="false" ht="15.4" hidden="false" customHeight="false" outlineLevel="0" collapsed="false">
      <c r="A20" s="2"/>
      <c r="B20" s="2" t="s">
        <v>318</v>
      </c>
      <c r="C20" s="232"/>
      <c r="D20" s="269"/>
      <c r="E20" s="269"/>
      <c r="F20" s="269"/>
      <c r="G20" s="269"/>
      <c r="H20" s="31"/>
    </row>
    <row r="21" customFormat="false" ht="17.65" hidden="false" customHeight="false" outlineLevel="0" collapsed="false">
      <c r="A21" s="2"/>
      <c r="B21" s="2"/>
      <c r="C21" s="252" t="s">
        <v>52</v>
      </c>
      <c r="D21" s="269"/>
      <c r="E21" s="269"/>
      <c r="F21" s="269"/>
      <c r="G21" s="269"/>
      <c r="H21" s="100" t="n">
        <v>0</v>
      </c>
    </row>
    <row r="22" customFormat="false" ht="17.65" hidden="false" customHeight="false" outlineLevel="0" collapsed="false">
      <c r="B22" s="2"/>
      <c r="C22" s="331"/>
      <c r="D22" s="14"/>
      <c r="E22" s="14"/>
      <c r="F22" s="14"/>
      <c r="G22" s="269"/>
      <c r="H22" s="100"/>
    </row>
    <row r="23" customFormat="false" ht="17.65" hidden="false" customHeight="false" outlineLevel="0" collapsed="false">
      <c r="C23" s="269" t="s">
        <v>319</v>
      </c>
      <c r="D23" s="269"/>
      <c r="E23" s="269"/>
      <c r="F23" s="269"/>
      <c r="G23" s="269"/>
      <c r="H23" s="148" t="n">
        <f aca="false">SUM(H18:H21)</f>
        <v>0</v>
      </c>
    </row>
    <row r="24" customFormat="false" ht="15.4" hidden="false" customHeight="false" outlineLevel="0" collapsed="false">
      <c r="C24" s="269"/>
      <c r="D24" s="269"/>
      <c r="E24" s="269"/>
      <c r="F24" s="269"/>
      <c r="G24" s="269"/>
      <c r="H24" s="269"/>
    </row>
    <row r="25" customFormat="false" ht="15" hidden="false" customHeight="false" outlineLevel="0" collapsed="false">
      <c r="C25" s="332"/>
      <c r="D25" s="332"/>
      <c r="E25" s="332"/>
      <c r="F25" s="332"/>
      <c r="H25" s="272" t="n">
        <v>0</v>
      </c>
      <c r="I25" s="270"/>
    </row>
    <row r="26" customFormat="false" ht="15" hidden="false" customHeight="false" outlineLevel="0" collapsed="false">
      <c r="E26" s="333"/>
      <c r="F26" s="333"/>
    </row>
    <row r="27" customFormat="false" ht="15" hidden="false" customHeight="false" outlineLevel="0" collapsed="false">
      <c r="H27" s="334" t="n">
        <f aca="false">H23-H25</f>
        <v>0</v>
      </c>
    </row>
  </sheetData>
  <mergeCells count="6">
    <mergeCell ref="A4:H4"/>
    <mergeCell ref="A6:H6"/>
    <mergeCell ref="A8:H8"/>
    <mergeCell ref="A10:H10"/>
    <mergeCell ref="C25:F25"/>
    <mergeCell ref="E26:F26"/>
  </mergeCells>
  <printOptions headings="false" gridLines="false" gridLinesSet="true" horizontalCentered="false" verticalCentered="false"/>
  <pageMargins left="0.75" right="0.25" top="0.25" bottom="0.2" header="0.511805555555555" footer="0.2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Roman,Regular"&amp;12- 18 -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8"/>
  <sheetViews>
    <sheetView windowProtection="false" showFormulas="false" showGridLines="false" showRowColHeaders="true" showZeros="true" rightToLeft="false" tabSelected="false" showOutlineSymbols="true" defaultGridColor="true" view="normal" topLeftCell="A14" colorId="64" zoomScale="100" zoomScaleNormal="100" zoomScalePageLayoutView="100" workbookViewId="0">
      <selection pane="topLeft" activeCell="H22" activeCellId="0" sqref="H22"/>
    </sheetView>
  </sheetViews>
  <sheetFormatPr defaultRowHeight="15"/>
  <cols>
    <col collapsed="false" hidden="false" max="1" min="1" style="0" width="2.60204081632653"/>
    <col collapsed="false" hidden="false" max="2" min="2" style="229" width="2.13265306122449"/>
    <col collapsed="false" hidden="false" max="3" min="3" style="229" width="9.13265306122449"/>
    <col collapsed="false" hidden="false" max="5" min="4" style="0" width="8.6734693877551"/>
    <col collapsed="false" hidden="false" max="6" min="6" style="0" width="11.4030612244898"/>
    <col collapsed="false" hidden="false" max="7" min="7" style="0" width="37.7244897959184"/>
    <col collapsed="false" hidden="false" max="8" min="8" style="0" width="12.5969387755102"/>
    <col collapsed="false" hidden="false" max="1025" min="9" style="0" width="8.6734693877551"/>
  </cols>
  <sheetData>
    <row r="1" customFormat="false" ht="15.75" hidden="false" customHeight="true" outlineLevel="0" collapsed="false">
      <c r="B1" s="0"/>
      <c r="C1" s="0"/>
      <c r="H1" s="72"/>
    </row>
    <row r="2" customFormat="false" ht="15.75" hidden="false" customHeight="true" outlineLevel="0" collapsed="false">
      <c r="B2" s="0"/>
      <c r="C2" s="269"/>
      <c r="D2" s="269"/>
      <c r="E2" s="269"/>
      <c r="F2" s="269"/>
      <c r="G2" s="269"/>
      <c r="H2" s="104"/>
    </row>
    <row r="3" customFormat="false" ht="15.75" hidden="false" customHeight="true" outlineLevel="0" collapsed="false">
      <c r="B3" s="0"/>
      <c r="C3" s="269"/>
      <c r="D3" s="269"/>
      <c r="E3" s="269"/>
      <c r="F3" s="269"/>
      <c r="G3" s="269"/>
      <c r="H3" s="104"/>
    </row>
    <row r="4" s="178" customFormat="true" ht="15.75" hidden="false" customHeight="true" outlineLevel="0" collapsed="false">
      <c r="A4" s="176" t="s">
        <v>0</v>
      </c>
      <c r="B4" s="176"/>
      <c r="C4" s="176"/>
      <c r="D4" s="176"/>
      <c r="E4" s="176"/>
      <c r="F4" s="176"/>
      <c r="G4" s="176"/>
      <c r="H4" s="176"/>
    </row>
    <row r="5" s="178" customFormat="true" ht="12.95" hidden="false" customHeight="true" outlineLevel="0" collapsed="false">
      <c r="A5" s="281"/>
      <c r="B5" s="281"/>
      <c r="C5" s="281"/>
      <c r="D5" s="281"/>
      <c r="E5" s="281"/>
      <c r="F5" s="281"/>
      <c r="G5" s="281"/>
      <c r="H5" s="308"/>
    </row>
    <row r="6" s="260" customFormat="true" ht="16.5" hidden="false" customHeight="false" outlineLevel="0" collapsed="false">
      <c r="A6" s="176" t="s">
        <v>52</v>
      </c>
      <c r="B6" s="176"/>
      <c r="C6" s="176"/>
      <c r="D6" s="176"/>
      <c r="E6" s="176"/>
      <c r="F6" s="176"/>
      <c r="G6" s="176"/>
      <c r="H6" s="176"/>
    </row>
    <row r="7" s="260" customFormat="true" ht="12.95" hidden="false" customHeight="true" outlineLevel="0" collapsed="false">
      <c r="A7" s="281"/>
      <c r="B7" s="281"/>
      <c r="C7" s="281"/>
      <c r="D7" s="281"/>
      <c r="E7" s="281"/>
      <c r="F7" s="281"/>
      <c r="G7" s="281"/>
      <c r="H7" s="308"/>
    </row>
    <row r="8" s="260" customFormat="true" ht="16.5" hidden="false" customHeight="false" outlineLevel="0" collapsed="false">
      <c r="A8" s="176" t="s">
        <v>96</v>
      </c>
      <c r="B8" s="176"/>
      <c r="C8" s="176"/>
      <c r="D8" s="176"/>
      <c r="E8" s="176"/>
      <c r="F8" s="176"/>
      <c r="G8" s="176"/>
      <c r="H8" s="176"/>
    </row>
    <row r="9" s="262" customFormat="true" ht="12.95" hidden="false" customHeight="true" outlineLevel="0" collapsed="false">
      <c r="A9" s="283"/>
      <c r="B9" s="283"/>
      <c r="C9" s="283"/>
      <c r="D9" s="283"/>
      <c r="E9" s="283"/>
      <c r="F9" s="283"/>
      <c r="G9" s="283"/>
      <c r="H9" s="309"/>
    </row>
    <row r="10" s="262" customFormat="true" ht="16.5" hidden="false" customHeight="false" outlineLevel="0" collapsed="false">
      <c r="A10" s="310" t="s">
        <v>251</v>
      </c>
      <c r="B10" s="310"/>
      <c r="C10" s="310"/>
      <c r="D10" s="310"/>
      <c r="E10" s="310"/>
      <c r="F10" s="310"/>
      <c r="G10" s="310"/>
      <c r="H10" s="310"/>
    </row>
    <row r="11" customFormat="false" ht="15.4" hidden="false" customHeight="false" outlineLevel="0" collapsed="false">
      <c r="A11" s="269"/>
      <c r="B11" s="0"/>
      <c r="C11" s="0"/>
      <c r="D11" s="269"/>
      <c r="E11" s="269"/>
      <c r="F11" s="269"/>
      <c r="G11" s="269"/>
      <c r="H11" s="104"/>
    </row>
    <row r="12" customFormat="false" ht="15.4" hidden="false" customHeight="false" outlineLevel="0" collapsed="false">
      <c r="A12" s="269"/>
      <c r="B12" s="0"/>
      <c r="C12" s="0"/>
      <c r="D12" s="269"/>
      <c r="E12" s="269"/>
      <c r="F12" s="269"/>
      <c r="G12" s="269"/>
      <c r="H12" s="104"/>
    </row>
    <row r="13" customFormat="false" ht="15.4" hidden="false" customHeight="false" outlineLevel="0" collapsed="false">
      <c r="A13" s="269"/>
      <c r="B13" s="0"/>
      <c r="C13" s="0"/>
      <c r="D13" s="269"/>
      <c r="E13" s="269"/>
      <c r="F13" s="269"/>
      <c r="G13" s="269"/>
      <c r="H13" s="104"/>
    </row>
    <row r="14" s="1" customFormat="true" ht="15.4" hidden="false" customHeight="false" outlineLevel="0" collapsed="false">
      <c r="A14" s="269"/>
      <c r="B14" s="229"/>
      <c r="C14" s="229"/>
      <c r="D14" s="269"/>
      <c r="E14" s="269"/>
      <c r="F14" s="269"/>
      <c r="G14" s="269"/>
      <c r="H14" s="82" t="s">
        <v>96</v>
      </c>
    </row>
    <row r="15" s="1" customFormat="true" ht="15.4" hidden="false" customHeight="false" outlineLevel="0" collapsed="false">
      <c r="A15" s="269"/>
      <c r="B15" s="229"/>
      <c r="C15" s="229"/>
      <c r="D15" s="269"/>
      <c r="E15" s="269"/>
      <c r="F15" s="269"/>
      <c r="G15" s="269"/>
      <c r="H15" s="104"/>
    </row>
    <row r="16" customFormat="false" ht="15.4" hidden="false" customHeight="false" outlineLevel="0" collapsed="false">
      <c r="A16" s="269" t="s">
        <v>320</v>
      </c>
      <c r="D16" s="269"/>
      <c r="E16" s="269"/>
      <c r="F16" s="269"/>
      <c r="G16" s="269"/>
      <c r="H16" s="91" t="n">
        <v>158153</v>
      </c>
    </row>
    <row r="17" customFormat="false" ht="15.4" hidden="false" customHeight="false" outlineLevel="0" collapsed="false">
      <c r="A17" s="269" t="s">
        <v>321</v>
      </c>
      <c r="B17" s="0"/>
      <c r="C17" s="0"/>
      <c r="H17" s="31" t="n">
        <v>79312</v>
      </c>
      <c r="K17" s="322"/>
    </row>
    <row r="18" customFormat="false" ht="15.4" hidden="false" customHeight="false" outlineLevel="0" collapsed="false">
      <c r="A18" s="269" t="s">
        <v>322</v>
      </c>
      <c r="B18" s="0"/>
      <c r="C18" s="0"/>
      <c r="H18" s="31" t="n">
        <v>8813</v>
      </c>
      <c r="K18" s="322"/>
    </row>
    <row r="19" s="1" customFormat="true" ht="15.4" hidden="false" customHeight="false" outlineLevel="0" collapsed="false">
      <c r="A19" s="269" t="s">
        <v>323</v>
      </c>
      <c r="B19" s="229"/>
      <c r="C19" s="229"/>
      <c r="D19" s="269"/>
      <c r="E19" s="269"/>
      <c r="F19" s="269"/>
      <c r="G19" s="269"/>
      <c r="H19" s="31" t="n">
        <v>174116</v>
      </c>
    </row>
    <row r="20" s="1" customFormat="true" ht="17.65" hidden="false" customHeight="false" outlineLevel="0" collapsed="false">
      <c r="A20" s="269" t="s">
        <v>324</v>
      </c>
      <c r="B20" s="0"/>
      <c r="C20" s="0"/>
      <c r="D20" s="269"/>
      <c r="E20" s="269"/>
      <c r="F20" s="269"/>
      <c r="G20" s="269"/>
      <c r="H20" s="100" t="n">
        <v>158153</v>
      </c>
    </row>
    <row r="21" customFormat="false" ht="17.65" hidden="false" customHeight="false" outlineLevel="0" collapsed="false">
      <c r="A21" s="269"/>
      <c r="B21" s="0"/>
      <c r="C21" s="0"/>
      <c r="D21" s="269" t="s">
        <v>286</v>
      </c>
      <c r="E21" s="269"/>
      <c r="F21" s="269"/>
      <c r="G21" s="269"/>
      <c r="H21" s="100" t="n">
        <f aca="false">SUM(H16:H20)</f>
        <v>578547</v>
      </c>
    </row>
    <row r="22" s="15" customFormat="true" ht="15.4" hidden="false" customHeight="false" outlineLevel="0" collapsed="false">
      <c r="A22" s="269"/>
      <c r="B22" s="2"/>
      <c r="C22" s="269"/>
      <c r="D22" s="269"/>
      <c r="E22" s="269"/>
      <c r="F22" s="269"/>
      <c r="G22" s="269"/>
    </row>
    <row r="23" s="15" customFormat="true" ht="15.4" hidden="false" customHeight="false" outlineLevel="0" collapsed="false">
      <c r="A23" s="269" t="s">
        <v>287</v>
      </c>
      <c r="B23" s="269"/>
      <c r="C23" s="252"/>
      <c r="D23" s="269"/>
      <c r="E23" s="269"/>
      <c r="F23" s="269"/>
      <c r="G23" s="269"/>
      <c r="H23" s="31"/>
    </row>
    <row r="24" s="15" customFormat="true" ht="15.4" hidden="false" customHeight="false" outlineLevel="0" collapsed="false">
      <c r="A24" s="1"/>
      <c r="B24" s="269" t="s">
        <v>312</v>
      </c>
      <c r="C24" s="1"/>
      <c r="D24" s="269"/>
      <c r="E24" s="269"/>
      <c r="F24" s="1"/>
      <c r="G24" s="2"/>
      <c r="H24" s="31"/>
    </row>
    <row r="25" s="15" customFormat="true" ht="15.4" hidden="false" customHeight="false" outlineLevel="0" collapsed="false">
      <c r="A25" s="0"/>
      <c r="B25" s="269"/>
      <c r="C25" s="269" t="s">
        <v>325</v>
      </c>
      <c r="D25" s="269"/>
      <c r="E25" s="269"/>
      <c r="F25" s="1"/>
      <c r="G25" s="2"/>
      <c r="H25" s="31" t="n">
        <f aca="false">-'National Office'!I32</f>
        <v>8018</v>
      </c>
    </row>
    <row r="26" s="15" customFormat="true" ht="15.4" hidden="false" customHeight="false" outlineLevel="0" collapsed="false">
      <c r="A26" s="0"/>
      <c r="B26" s="269"/>
      <c r="C26" s="269" t="s">
        <v>326</v>
      </c>
      <c r="D26" s="269"/>
      <c r="E26" s="269"/>
      <c r="F26" s="1"/>
      <c r="G26" s="2"/>
      <c r="H26" s="31" t="n">
        <f aca="false">-'Regional Offices'!H47</f>
        <v>118565</v>
      </c>
    </row>
    <row r="27" customFormat="false" ht="15.4" hidden="false" customHeight="false" outlineLevel="0" collapsed="false">
      <c r="B27" s="269" t="s">
        <v>289</v>
      </c>
      <c r="C27" s="1"/>
      <c r="H27" s="153"/>
    </row>
    <row r="28" customFormat="false" ht="17.65" hidden="false" customHeight="false" outlineLevel="0" collapsed="false">
      <c r="B28" s="0"/>
      <c r="C28" s="269" t="s">
        <v>326</v>
      </c>
      <c r="H28" s="100" t="n">
        <f aca="false">-'Regional Offices'!H45</f>
        <v>-270966</v>
      </c>
    </row>
    <row r="29" s="335" customFormat="true" ht="17.65" hidden="false" customHeight="false" outlineLevel="0" collapsed="false">
      <c r="D29" s="269" t="s">
        <v>290</v>
      </c>
      <c r="E29" s="269"/>
      <c r="F29" s="1"/>
      <c r="G29" s="2"/>
      <c r="H29" s="100" t="n">
        <f aca="false">SUM(H25:H28)</f>
        <v>-144383</v>
      </c>
    </row>
    <row r="30" customFormat="false" ht="15.4" hidden="false" customHeight="false" outlineLevel="0" collapsed="false">
      <c r="A30" s="335"/>
      <c r="B30" s="2"/>
      <c r="C30" s="2"/>
    </row>
    <row r="31" customFormat="false" ht="17.65" hidden="false" customHeight="false" outlineLevel="0" collapsed="false">
      <c r="A31" s="335"/>
      <c r="B31" s="2"/>
      <c r="C31" s="269" t="s">
        <v>327</v>
      </c>
      <c r="E31" s="269"/>
      <c r="F31" s="269"/>
      <c r="G31" s="269"/>
      <c r="H31" s="148" t="n">
        <f aca="false">H21+H29</f>
        <v>434164</v>
      </c>
    </row>
    <row r="32" customFormat="false" ht="15.4" hidden="false" customHeight="false" outlineLevel="0" collapsed="false">
      <c r="A32" s="335"/>
      <c r="B32" s="2"/>
      <c r="C32" s="2"/>
    </row>
    <row r="35" customFormat="false" ht="15" hidden="false" customHeight="false" outlineLevel="0" collapsed="false">
      <c r="H35" s="322" t="n">
        <v>434164</v>
      </c>
    </row>
    <row r="36" customFormat="false" ht="15" hidden="false" customHeight="false" outlineLevel="0" collapsed="false">
      <c r="H36" s="185" t="n">
        <f aca="false">H31-H35</f>
        <v>0</v>
      </c>
    </row>
    <row r="38" customFormat="false" ht="15.4" hidden="false" customHeight="false" outlineLevel="0" collapsed="false">
      <c r="H38" s="31" t="n">
        <f aca="false">'Stmt of Expenses'!N12</f>
        <v>434164</v>
      </c>
    </row>
  </sheetData>
  <mergeCells count="4">
    <mergeCell ref="A4:H4"/>
    <mergeCell ref="A6:H6"/>
    <mergeCell ref="A8:H8"/>
    <mergeCell ref="A10:H10"/>
  </mergeCells>
  <printOptions headings="false" gridLines="false" gridLinesSet="true" horizontalCentered="false" verticalCentered="false"/>
  <pageMargins left="0.75" right="0.25" top="0.25" bottom="0.2" header="0.511805555555555" footer="0.2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Roman,Regular"&amp;12- 22 -</oddFooter>
  </headerFooter>
  <colBreaks count="1" manualBreakCount="1">
    <brk id="9" man="true" max="65535" min="0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34"/>
  <sheetViews>
    <sheetView windowProtection="false" showFormulas="false" showGridLines="false" showRowColHeaders="true" showZeros="true" rightToLeft="false" tabSelected="false" showOutlineSymbols="true" defaultGridColor="true" view="normal" topLeftCell="A12" colorId="64" zoomScale="100" zoomScaleNormal="100" zoomScalePageLayoutView="100" workbookViewId="0">
      <selection pane="topLeft" activeCell="H22" activeCellId="0" sqref="H22"/>
    </sheetView>
  </sheetViews>
  <sheetFormatPr defaultRowHeight="15.4"/>
  <cols>
    <col collapsed="false" hidden="false" max="1" min="1" style="230" width="51.3979591836735"/>
    <col collapsed="false" hidden="false" max="2" min="2" style="230" width="27.6020408163265"/>
    <col collapsed="false" hidden="false" max="3" min="3" style="230" width="12.5969387755102"/>
    <col collapsed="false" hidden="false" max="1025" min="4" style="230" width="9.13265306122449"/>
  </cols>
  <sheetData>
    <row r="1" customFormat="false" ht="15.4" hidden="false" customHeight="false" outlineLevel="0" collapsed="false">
      <c r="A1" s="0"/>
      <c r="B1" s="0"/>
      <c r="C1" s="336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4" s="337" customFormat="true" ht="16.5" hidden="false" customHeight="false" outlineLevel="0" collapsed="false">
      <c r="A4" s="176" t="s">
        <v>0</v>
      </c>
      <c r="B4" s="176"/>
      <c r="C4" s="176"/>
    </row>
    <row r="5" customFormat="false" ht="16.5" hidden="false" customHeight="false" outlineLevel="0" collapsed="false">
      <c r="A5" s="338"/>
      <c r="B5" s="338"/>
      <c r="C5" s="338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37" customFormat="true" ht="16.5" hidden="false" customHeight="false" outlineLevel="0" collapsed="false">
      <c r="A6" s="176" t="s">
        <v>51</v>
      </c>
      <c r="B6" s="176"/>
      <c r="C6" s="176"/>
    </row>
    <row r="7" customFormat="false" ht="16.5" hidden="false" customHeight="false" outlineLevel="0" collapsed="false">
      <c r="A7" s="338"/>
      <c r="B7" s="338"/>
      <c r="C7" s="338"/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s="337" customFormat="true" ht="16.5" hidden="false" customHeight="false" outlineLevel="0" collapsed="false">
      <c r="A8" s="176" t="s">
        <v>328</v>
      </c>
      <c r="B8" s="176"/>
      <c r="C8" s="176"/>
    </row>
    <row r="9" customFormat="false" ht="16.5" hidden="false" customHeight="false" outlineLevel="0" collapsed="false">
      <c r="A9" s="338"/>
      <c r="B9" s="338"/>
      <c r="C9" s="338"/>
      <c r="D9" s="0"/>
      <c r="E9" s="0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337" customFormat="true" ht="16.5" hidden="false" customHeight="false" outlineLevel="0" collapsed="false">
      <c r="A10" s="310" t="s">
        <v>251</v>
      </c>
      <c r="B10" s="310"/>
      <c r="C10" s="310"/>
    </row>
    <row r="11" customFormat="false" ht="15.4" hidden="false" customHeight="false" outlineLevel="0" collapsed="false">
      <c r="A11" s="12"/>
      <c r="B11" s="12"/>
      <c r="C11" s="12"/>
      <c r="D11" s="0"/>
      <c r="E11" s="0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5.4" hidden="false" customHeight="false" outlineLevel="0" collapsed="false">
      <c r="A12" s="23"/>
      <c r="B12" s="23"/>
      <c r="C12" s="23"/>
      <c r="D12" s="23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337" customFormat="true" ht="15.4" hidden="false" customHeight="false" outlineLevel="0" collapsed="false">
      <c r="A13" s="84"/>
      <c r="B13" s="84"/>
      <c r="C13" s="84"/>
      <c r="D13" s="339"/>
    </row>
    <row r="14" customFormat="false" ht="15.4" hidden="false" customHeight="false" outlineLevel="0" collapsed="false">
      <c r="A14" s="340" t="s">
        <v>329</v>
      </c>
      <c r="B14" s="0"/>
      <c r="C14" s="341" t="n">
        <v>20000</v>
      </c>
      <c r="D14" s="23"/>
      <c r="E14" s="0"/>
    </row>
    <row r="15" customFormat="false" ht="15.4" hidden="false" customHeight="false" outlineLevel="0" collapsed="false">
      <c r="A15" s="340" t="s">
        <v>330</v>
      </c>
      <c r="B15" s="0"/>
      <c r="C15" s="34" t="n">
        <v>10000</v>
      </c>
      <c r="D15" s="23"/>
      <c r="E15" s="0"/>
    </row>
    <row r="16" customFormat="false" ht="15.4" hidden="false" customHeight="false" outlineLevel="0" collapsed="false">
      <c r="A16" s="340" t="s">
        <v>331</v>
      </c>
      <c r="B16" s="0"/>
      <c r="C16" s="34" t="n">
        <v>6000</v>
      </c>
      <c r="D16" s="23"/>
      <c r="E16" s="0"/>
    </row>
    <row r="17" customFormat="false" ht="15.4" hidden="false" customHeight="false" outlineLevel="0" collapsed="false">
      <c r="A17" s="340" t="s">
        <v>332</v>
      </c>
      <c r="B17" s="0"/>
      <c r="C17" s="34" t="n">
        <v>2000</v>
      </c>
      <c r="D17" s="23"/>
      <c r="E17" s="0"/>
    </row>
    <row r="18" customFormat="false" ht="15.4" hidden="false" customHeight="false" outlineLevel="0" collapsed="false">
      <c r="A18" s="340" t="s">
        <v>333</v>
      </c>
      <c r="B18" s="0"/>
      <c r="C18" s="34" t="n">
        <v>2000</v>
      </c>
      <c r="D18" s="23"/>
      <c r="E18" s="0"/>
    </row>
    <row r="19" customFormat="false" ht="15.4" hidden="false" customHeight="false" outlineLevel="0" collapsed="false">
      <c r="A19" s="340" t="s">
        <v>334</v>
      </c>
      <c r="B19" s="0"/>
      <c r="C19" s="34" t="n">
        <v>1250</v>
      </c>
      <c r="D19" s="23"/>
      <c r="E19" s="0"/>
    </row>
    <row r="20" customFormat="false" ht="15.4" hidden="false" customHeight="false" outlineLevel="0" collapsed="false">
      <c r="A20" s="340" t="s">
        <v>335</v>
      </c>
      <c r="B20" s="0"/>
      <c r="C20" s="34" t="n">
        <v>1000</v>
      </c>
      <c r="D20" s="23"/>
      <c r="E20" s="0"/>
    </row>
    <row r="21" customFormat="false" ht="15.4" hidden="false" customHeight="false" outlineLevel="0" collapsed="false">
      <c r="A21" s="340" t="s">
        <v>336</v>
      </c>
      <c r="B21" s="0"/>
      <c r="C21" s="34" t="n">
        <v>1000</v>
      </c>
      <c r="D21" s="23"/>
      <c r="E21" s="0"/>
    </row>
    <row r="22" customFormat="false" ht="17.65" hidden="false" customHeight="false" outlineLevel="0" collapsed="false">
      <c r="A22" s="340" t="s">
        <v>337</v>
      </c>
      <c r="B22" s="0"/>
      <c r="C22" s="342" t="n">
        <v>986</v>
      </c>
      <c r="D22" s="23"/>
      <c r="E22" s="0"/>
    </row>
    <row r="23" customFormat="false" ht="17.65" hidden="false" customHeight="false" outlineLevel="0" collapsed="false">
      <c r="A23" s="339" t="s">
        <v>338</v>
      </c>
      <c r="B23" s="23"/>
      <c r="C23" s="343" t="n">
        <f aca="false">SUM(C14:C22)</f>
        <v>44236</v>
      </c>
      <c r="D23" s="23"/>
      <c r="E23" s="0"/>
    </row>
    <row r="24" customFormat="false" ht="15.4" hidden="false" customHeight="false" outlineLevel="0" collapsed="false">
      <c r="A24" s="0"/>
      <c r="B24" s="0"/>
      <c r="C24" s="31"/>
      <c r="D24" s="0"/>
      <c r="E24" s="0"/>
    </row>
    <row r="25" customFormat="false" ht="15.4" hidden="false" customHeight="false" outlineLevel="0" collapsed="false">
      <c r="A25" s="0"/>
      <c r="B25" s="0"/>
      <c r="C25" s="31"/>
      <c r="D25" s="0"/>
      <c r="E25" s="0"/>
    </row>
    <row r="26" customFormat="false" ht="15.4" hidden="false" customHeight="false" outlineLevel="0" collapsed="false">
      <c r="A26" s="344"/>
      <c r="B26" s="0"/>
      <c r="C26" s="31" t="n">
        <v>0</v>
      </c>
      <c r="D26" s="0"/>
      <c r="E26" s="0"/>
    </row>
    <row r="34" customFormat="false" ht="15" hidden="false" customHeight="true" outlineLevel="0" collapsed="false"/>
  </sheetData>
  <mergeCells count="4">
    <mergeCell ref="A4:C4"/>
    <mergeCell ref="A6:C6"/>
    <mergeCell ref="A8:C8"/>
    <mergeCell ref="A10:C10"/>
  </mergeCells>
  <printOptions headings="false" gridLines="false" gridLinesSet="true" horizontalCentered="false" verticalCentered="false"/>
  <pageMargins left="0.75" right="0.25" top="0.25" bottom="0.2" header="0.511805555555555" footer="0.2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Roman,Regular"&amp;12- 23 -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84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Q21" activeCellId="0" sqref="Q21"/>
    </sheetView>
  </sheetViews>
  <sheetFormatPr defaultRowHeight="12.75"/>
  <cols>
    <col collapsed="false" hidden="false" max="3" min="1" style="72" width="2.39285714285714"/>
    <col collapsed="false" hidden="false" max="4" min="4" style="72" width="9.13265306122449"/>
    <col collapsed="false" hidden="false" max="5" min="5" style="72" width="10.3928571428571"/>
    <col collapsed="false" hidden="false" max="6" min="6" style="72" width="19.9948979591837"/>
    <col collapsed="false" hidden="true" max="14" min="7" style="72" width="0"/>
    <col collapsed="false" hidden="false" max="15" min="15" style="72" width="14.3979591836735"/>
    <col collapsed="false" hidden="false" max="16" min="16" style="72" width="1.39285714285714"/>
    <col collapsed="false" hidden="false" max="17" min="17" style="72" width="14.3979591836735"/>
    <col collapsed="false" hidden="false" max="18" min="18" style="72" width="1.39285714285714"/>
    <col collapsed="false" hidden="false" max="19" min="19" style="72" width="14.3979591836735"/>
    <col collapsed="false" hidden="false" max="20" min="20" style="72" width="2.60204081632653"/>
    <col collapsed="false" hidden="true" max="28" min="21" style="72" width="0"/>
    <col collapsed="false" hidden="false" max="29" min="29" style="72" width="14.3979591836735"/>
    <col collapsed="false" hidden="false" max="30" min="30" style="72" width="1.39285714285714"/>
    <col collapsed="false" hidden="false" max="31" min="31" style="72" width="14.3979591836735"/>
    <col collapsed="false" hidden="false" max="32" min="32" style="72" width="1.39285714285714"/>
    <col collapsed="false" hidden="false" max="33" min="33" style="72" width="14.3979591836735"/>
    <col collapsed="false" hidden="false" max="34" min="34" style="72" width="5.5969387755102"/>
    <col collapsed="false" hidden="true" max="46" min="35" style="72" width="0"/>
    <col collapsed="false" hidden="false" max="47" min="47" style="72" width="9.13265306122449"/>
    <col collapsed="false" hidden="false" max="48" min="48" style="72" width="10.3928571428571"/>
    <col collapsed="false" hidden="false" max="1025" min="49" style="72" width="9.13265306122449"/>
  </cols>
  <sheetData>
    <row r="1" s="73" customFormat="true" ht="15.75" hidden="false" customHeight="true" outlineLevel="0" collapsed="false"/>
    <row r="2" s="73" customFormat="true" ht="15.75" hidden="false" customHeight="true" outlineLevel="0" collapsed="false"/>
    <row r="3" s="73" customFormat="true" ht="15.75" hidden="false" customHeight="true" outlineLevel="0" collapsed="false"/>
    <row r="4" s="76" customFormat="true" ht="19.9" hidden="false" customHeight="true" outlineLevel="0" collapsed="false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</row>
    <row r="5" s="76" customFormat="true" ht="19.9" hidden="false" customHeight="true" outlineLevel="0" collapsed="false">
      <c r="A5" s="74" t="s">
        <v>59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</row>
    <row r="6" s="79" customFormat="true" ht="19.9" hidden="false" customHeight="true" outlineLevel="0" collapsed="false">
      <c r="A6" s="77" t="s">
        <v>60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</row>
    <row r="7" customFormat="false" ht="15.4" hidden="false" customHeight="false" outlineLevel="0" collapsed="false">
      <c r="A7" s="73"/>
      <c r="B7" s="73"/>
      <c r="C7" s="73"/>
      <c r="D7" s="73"/>
      <c r="E7" s="73"/>
      <c r="F7" s="73"/>
      <c r="G7" s="80" t="n">
        <v>43465</v>
      </c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23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23"/>
      <c r="AI7" s="81"/>
      <c r="AJ7" s="82" t="n">
        <v>2003</v>
      </c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3"/>
      <c r="AV7" s="83"/>
      <c r="AW7" s="83"/>
      <c r="AX7" s="83"/>
      <c r="AY7" s="83"/>
      <c r="AZ7" s="83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.4" hidden="true" customHeight="false" outlineLevel="1" collapsed="false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84" t="s">
        <v>2</v>
      </c>
      <c r="R8" s="46"/>
      <c r="S8" s="73"/>
      <c r="T8" s="73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85" t="s">
        <v>2</v>
      </c>
      <c r="AS8" s="73"/>
      <c r="AT8" s="73"/>
      <c r="AU8" s="83"/>
      <c r="AV8" s="83"/>
      <c r="AW8" s="86"/>
      <c r="AX8" s="83"/>
      <c r="AY8" s="83"/>
      <c r="AZ8" s="83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.4" hidden="true" customHeight="false" outlineLevel="1" collapsed="false">
      <c r="A9" s="73"/>
      <c r="B9" s="73"/>
      <c r="C9" s="73"/>
      <c r="D9" s="73"/>
      <c r="E9" s="73"/>
      <c r="F9" s="73"/>
      <c r="G9" s="81"/>
      <c r="H9" s="81"/>
      <c r="I9" s="82"/>
      <c r="J9" s="82" t="s">
        <v>4</v>
      </c>
      <c r="K9" s="81"/>
      <c r="L9" s="81"/>
      <c r="M9" s="81"/>
      <c r="N9" s="81"/>
      <c r="O9" s="81"/>
      <c r="P9" s="73"/>
      <c r="Q9" s="82" t="s">
        <v>5</v>
      </c>
      <c r="R9" s="46"/>
      <c r="S9" s="73"/>
      <c r="T9" s="73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73"/>
      <c r="AI9" s="81"/>
      <c r="AJ9" s="81"/>
      <c r="AK9" s="81"/>
      <c r="AL9" s="82"/>
      <c r="AM9" s="82" t="s">
        <v>4</v>
      </c>
      <c r="AN9" s="81"/>
      <c r="AO9" s="81"/>
      <c r="AP9" s="81"/>
      <c r="AQ9" s="73"/>
      <c r="AR9" s="82" t="s">
        <v>5</v>
      </c>
      <c r="AS9" s="73"/>
      <c r="AT9" s="73"/>
      <c r="AU9" s="83"/>
      <c r="AV9" s="83"/>
      <c r="AW9" s="86"/>
      <c r="AX9" s="83"/>
      <c r="AY9" s="83"/>
      <c r="AZ9" s="83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.4" hidden="true" customHeight="false" outlineLevel="1" collapsed="false">
      <c r="A10" s="73"/>
      <c r="B10" s="73"/>
      <c r="C10" s="73"/>
      <c r="D10" s="73"/>
      <c r="E10" s="73"/>
      <c r="F10" s="73"/>
      <c r="G10" s="73"/>
      <c r="H10" s="73"/>
      <c r="I10" s="85" t="s">
        <v>6</v>
      </c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73"/>
      <c r="AI10" s="73"/>
      <c r="AJ10" s="73"/>
      <c r="AK10" s="73"/>
      <c r="AL10" s="85" t="s">
        <v>6</v>
      </c>
      <c r="AM10" s="73"/>
      <c r="AN10" s="73"/>
      <c r="AO10" s="73"/>
      <c r="AP10" s="73"/>
      <c r="AQ10" s="73"/>
      <c r="AR10" s="73"/>
      <c r="AS10" s="73"/>
      <c r="AT10" s="73"/>
      <c r="AU10" s="83"/>
      <c r="AV10" s="83"/>
      <c r="AW10" s="83"/>
      <c r="AX10" s="83"/>
      <c r="AY10" s="83"/>
      <c r="AZ10" s="83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.4" hidden="true" customHeight="false" outlineLevel="1" collapsed="false">
      <c r="A11" s="73"/>
      <c r="B11" s="73"/>
      <c r="C11" s="73"/>
      <c r="D11" s="73"/>
      <c r="E11" s="73"/>
      <c r="F11" s="73"/>
      <c r="G11" s="73"/>
      <c r="H11" s="73"/>
      <c r="I11" s="85" t="s">
        <v>7</v>
      </c>
      <c r="J11" s="73"/>
      <c r="K11" s="85" t="s">
        <v>8</v>
      </c>
      <c r="L11" s="85"/>
      <c r="M11" s="17" t="s">
        <v>9</v>
      </c>
      <c r="N11" s="73"/>
      <c r="O11" s="73"/>
      <c r="P11" s="73"/>
      <c r="Q11" s="73"/>
      <c r="R11" s="73"/>
      <c r="S11" s="73"/>
      <c r="T11" s="73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73"/>
      <c r="AI11" s="73"/>
      <c r="AJ11" s="73"/>
      <c r="AK11" s="73"/>
      <c r="AL11" s="85" t="s">
        <v>7</v>
      </c>
      <c r="AM11" s="73"/>
      <c r="AN11" s="85" t="s">
        <v>8</v>
      </c>
      <c r="AO11" s="73"/>
      <c r="AP11" s="73"/>
      <c r="AQ11" s="73"/>
      <c r="AR11" s="73"/>
      <c r="AS11" s="73"/>
      <c r="AT11" s="73"/>
      <c r="AU11" s="83"/>
      <c r="AV11" s="83"/>
      <c r="AW11" s="83"/>
      <c r="AX11" s="83"/>
      <c r="AY11" s="83"/>
      <c r="AZ11" s="83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5.4" hidden="true" customHeight="false" outlineLevel="1" collapsed="false">
      <c r="A12" s="73"/>
      <c r="B12" s="73"/>
      <c r="C12" s="73"/>
      <c r="D12" s="73"/>
      <c r="E12" s="73"/>
      <c r="F12" s="73"/>
      <c r="G12" s="73"/>
      <c r="H12" s="73"/>
      <c r="I12" s="85" t="s">
        <v>10</v>
      </c>
      <c r="J12" s="73"/>
      <c r="K12" s="85" t="s">
        <v>13</v>
      </c>
      <c r="L12" s="85"/>
      <c r="M12" s="17" t="s">
        <v>12</v>
      </c>
      <c r="N12" s="73"/>
      <c r="O12" s="73"/>
      <c r="P12" s="73"/>
      <c r="Q12" s="73"/>
      <c r="R12" s="73"/>
      <c r="S12" s="73"/>
      <c r="T12" s="73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73"/>
      <c r="AI12" s="73"/>
      <c r="AJ12" s="73"/>
      <c r="AK12" s="73"/>
      <c r="AL12" s="85" t="s">
        <v>10</v>
      </c>
      <c r="AM12" s="73"/>
      <c r="AN12" s="85" t="s">
        <v>13</v>
      </c>
      <c r="AO12" s="73"/>
      <c r="AP12" s="73"/>
      <c r="AQ12" s="73"/>
      <c r="AR12" s="73"/>
      <c r="AS12" s="73"/>
      <c r="AT12" s="73"/>
      <c r="AU12" s="83"/>
      <c r="AV12" s="83"/>
      <c r="AW12" s="83"/>
      <c r="AX12" s="83"/>
      <c r="AY12" s="83"/>
      <c r="AZ12" s="83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5.4" hidden="false" customHeight="false" outlineLevel="0" collapsed="false">
      <c r="A13" s="73"/>
      <c r="B13" s="73"/>
      <c r="C13" s="73"/>
      <c r="D13" s="73"/>
      <c r="E13" s="73"/>
      <c r="F13" s="73"/>
      <c r="G13" s="85" t="s">
        <v>14</v>
      </c>
      <c r="H13" s="73"/>
      <c r="I13" s="85" t="s">
        <v>15</v>
      </c>
      <c r="J13" s="73"/>
      <c r="K13" s="85" t="s">
        <v>16</v>
      </c>
      <c r="L13" s="85"/>
      <c r="M13" s="17" t="s">
        <v>17</v>
      </c>
      <c r="N13" s="73"/>
      <c r="O13" s="85" t="s">
        <v>61</v>
      </c>
      <c r="P13" s="73"/>
      <c r="Q13" s="85" t="s">
        <v>62</v>
      </c>
      <c r="R13" s="85"/>
      <c r="S13" s="73"/>
      <c r="T13" s="73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73"/>
      <c r="AI13" s="73"/>
      <c r="AJ13" s="85" t="s">
        <v>14</v>
      </c>
      <c r="AK13" s="73"/>
      <c r="AL13" s="85" t="s">
        <v>15</v>
      </c>
      <c r="AM13" s="73"/>
      <c r="AN13" s="85" t="s">
        <v>16</v>
      </c>
      <c r="AO13" s="73"/>
      <c r="AP13" s="85" t="s">
        <v>20</v>
      </c>
      <c r="AQ13" s="73"/>
      <c r="AR13" s="85" t="s">
        <v>18</v>
      </c>
      <c r="AS13" s="73"/>
      <c r="AT13" s="73"/>
      <c r="AU13" s="83"/>
      <c r="AV13" s="83"/>
      <c r="AW13" s="86"/>
      <c r="AX13" s="83"/>
      <c r="AY13" s="83"/>
      <c r="AZ13" s="83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.4" hidden="false" customHeight="false" outlineLevel="0" collapsed="false">
      <c r="A14" s="73"/>
      <c r="B14" s="73"/>
      <c r="C14" s="73"/>
      <c r="D14" s="73"/>
      <c r="E14" s="73"/>
      <c r="F14" s="73"/>
      <c r="G14" s="82" t="s">
        <v>19</v>
      </c>
      <c r="H14" s="73"/>
      <c r="I14" s="82" t="s">
        <v>19</v>
      </c>
      <c r="J14" s="23"/>
      <c r="K14" s="82" t="s">
        <v>19</v>
      </c>
      <c r="L14" s="84"/>
      <c r="M14" s="18" t="s">
        <v>19</v>
      </c>
      <c r="N14" s="73"/>
      <c r="O14" s="82" t="s">
        <v>63</v>
      </c>
      <c r="P14" s="73"/>
      <c r="Q14" s="82" t="s">
        <v>64</v>
      </c>
      <c r="R14" s="84"/>
      <c r="S14" s="82" t="s">
        <v>20</v>
      </c>
      <c r="T14" s="84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84"/>
      <c r="AI14" s="81"/>
      <c r="AJ14" s="82" t="s">
        <v>19</v>
      </c>
      <c r="AK14" s="73"/>
      <c r="AL14" s="82" t="s">
        <v>19</v>
      </c>
      <c r="AM14" s="23"/>
      <c r="AN14" s="82" t="s">
        <v>19</v>
      </c>
      <c r="AO14" s="73"/>
      <c r="AP14" s="82" t="s">
        <v>4</v>
      </c>
      <c r="AQ14" s="73"/>
      <c r="AR14" s="82" t="s">
        <v>19</v>
      </c>
      <c r="AS14" s="73"/>
      <c r="AT14" s="82" t="s">
        <v>20</v>
      </c>
      <c r="AU14" s="83"/>
      <c r="AV14" s="83"/>
      <c r="AW14" s="86"/>
      <c r="AX14" s="83"/>
      <c r="AY14" s="83"/>
      <c r="AZ14" s="86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89" customFormat="true" ht="15.4" hidden="false" customHeight="false" outlineLevel="0" collapsed="false">
      <c r="A15" s="87" t="s">
        <v>65</v>
      </c>
      <c r="B15" s="73"/>
      <c r="C15" s="73"/>
      <c r="D15" s="73"/>
      <c r="E15" s="73"/>
      <c r="F15" s="73"/>
      <c r="G15" s="23"/>
      <c r="H15" s="23"/>
      <c r="I15" s="88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73"/>
      <c r="AH15" s="73"/>
      <c r="AI15" s="73"/>
      <c r="AJ15" s="23"/>
      <c r="AK15" s="23"/>
      <c r="AL15" s="88"/>
      <c r="AM15" s="23"/>
      <c r="AN15" s="23"/>
      <c r="AO15" s="23"/>
      <c r="AP15" s="23"/>
      <c r="AQ15" s="23"/>
      <c r="AR15" s="23"/>
      <c r="AS15" s="23"/>
      <c r="AT15" s="23"/>
      <c r="AU15" s="90"/>
      <c r="AV15" s="90"/>
      <c r="AW15" s="90"/>
      <c r="AX15" s="90"/>
      <c r="AY15" s="90"/>
      <c r="AZ15" s="90"/>
    </row>
    <row r="16" s="89" customFormat="true" ht="15.4" hidden="false" customHeight="false" outlineLevel="0" collapsed="false">
      <c r="A16" s="73"/>
      <c r="B16" s="73" t="s">
        <v>66</v>
      </c>
      <c r="C16" s="73"/>
      <c r="D16" s="73"/>
      <c r="E16" s="73"/>
      <c r="F16" s="73"/>
      <c r="G16" s="91" t="n">
        <v>11398251</v>
      </c>
      <c r="H16" s="91"/>
      <c r="I16" s="91" t="n">
        <v>1278326</v>
      </c>
      <c r="J16" s="23"/>
      <c r="K16" s="92" t="n">
        <v>0</v>
      </c>
      <c r="L16" s="92"/>
      <c r="M16" s="92" t="n">
        <v>0</v>
      </c>
      <c r="N16" s="23"/>
      <c r="O16" s="91" t="n">
        <v>12676577</v>
      </c>
      <c r="P16" s="23"/>
      <c r="Q16" s="92" t="n">
        <v>0</v>
      </c>
      <c r="R16" s="92"/>
      <c r="S16" s="91" t="n">
        <v>12676577</v>
      </c>
      <c r="T16" s="93"/>
      <c r="AH16" s="93"/>
      <c r="AI16" s="73" t="s">
        <v>67</v>
      </c>
      <c r="AJ16" s="91" t="n">
        <v>5821945</v>
      </c>
      <c r="AK16" s="23"/>
      <c r="AL16" s="91" t="n">
        <v>299553</v>
      </c>
      <c r="AM16" s="23"/>
      <c r="AN16" s="92" t="n">
        <v>0</v>
      </c>
      <c r="AO16" s="23"/>
      <c r="AP16" s="91" t="n">
        <v>6121498</v>
      </c>
      <c r="AQ16" s="23"/>
      <c r="AR16" s="92" t="n">
        <v>0</v>
      </c>
      <c r="AS16" s="23"/>
      <c r="AT16" s="91" t="n">
        <v>6121498</v>
      </c>
      <c r="AU16" s="90"/>
      <c r="AV16" s="90"/>
      <c r="AW16" s="94"/>
      <c r="AX16" s="90"/>
      <c r="AY16" s="90"/>
      <c r="AZ16" s="94"/>
    </row>
    <row r="17" s="89" customFormat="true" ht="15.4" hidden="false" customHeight="false" outlineLevel="0" collapsed="false">
      <c r="A17" s="73"/>
      <c r="B17" s="73" t="s">
        <v>68</v>
      </c>
      <c r="C17" s="73"/>
      <c r="D17" s="73"/>
      <c r="E17" s="73"/>
      <c r="F17" s="73"/>
      <c r="G17" s="95" t="n">
        <v>45264</v>
      </c>
      <c r="H17" s="31"/>
      <c r="I17" s="31" t="n">
        <v>0</v>
      </c>
      <c r="J17" s="31"/>
      <c r="K17" s="31" t="n">
        <v>0</v>
      </c>
      <c r="L17" s="31"/>
      <c r="M17" s="31" t="n">
        <v>0</v>
      </c>
      <c r="N17" s="31"/>
      <c r="O17" s="96" t="n">
        <v>45264</v>
      </c>
      <c r="P17" s="31"/>
      <c r="Q17" s="31" t="n">
        <v>0</v>
      </c>
      <c r="R17" s="31"/>
      <c r="S17" s="97" t="n">
        <v>45264</v>
      </c>
      <c r="T17" s="31"/>
      <c r="AH17" s="31"/>
      <c r="AI17" s="31"/>
      <c r="AJ17" s="31" t="n">
        <v>7956</v>
      </c>
      <c r="AK17" s="31"/>
      <c r="AL17" s="31" t="n">
        <v>0</v>
      </c>
      <c r="AM17" s="31"/>
      <c r="AN17" s="31" t="n">
        <v>0</v>
      </c>
      <c r="AO17" s="31"/>
      <c r="AP17" s="96" t="n">
        <v>7956</v>
      </c>
      <c r="AQ17" s="31"/>
      <c r="AR17" s="31" t="n">
        <v>0</v>
      </c>
      <c r="AS17" s="31"/>
      <c r="AT17" s="97" t="n">
        <v>7956</v>
      </c>
      <c r="AU17" s="90"/>
      <c r="AV17" s="90"/>
      <c r="AW17" s="94"/>
      <c r="AX17" s="90"/>
      <c r="AY17" s="90"/>
      <c r="AZ17" s="94"/>
    </row>
    <row r="18" s="89" customFormat="true" ht="15.4" hidden="false" customHeight="false" outlineLevel="0" collapsed="false">
      <c r="A18" s="73"/>
      <c r="B18" s="73" t="s">
        <v>69</v>
      </c>
      <c r="C18" s="73"/>
      <c r="D18" s="73"/>
      <c r="E18" s="73"/>
      <c r="F18" s="73"/>
      <c r="G18" s="95" t="n">
        <v>221834</v>
      </c>
      <c r="H18" s="31"/>
      <c r="I18" s="95" t="n">
        <v>58551</v>
      </c>
      <c r="J18" s="31"/>
      <c r="K18" s="31" t="n">
        <v>0</v>
      </c>
      <c r="L18" s="31"/>
      <c r="M18" s="31" t="n">
        <v>0</v>
      </c>
      <c r="N18" s="31"/>
      <c r="O18" s="0"/>
      <c r="P18" s="0"/>
      <c r="Q18" s="0"/>
      <c r="R18" s="0"/>
      <c r="S18" s="0"/>
      <c r="T18" s="0"/>
      <c r="AH18" s="31"/>
      <c r="AI18" s="31"/>
      <c r="AJ18" s="31" t="n">
        <v>40169.67</v>
      </c>
      <c r="AK18" s="31"/>
      <c r="AL18" s="31" t="n">
        <v>91285</v>
      </c>
      <c r="AM18" s="31"/>
      <c r="AN18" s="31" t="n">
        <v>0</v>
      </c>
      <c r="AO18" s="31"/>
      <c r="AP18" s="97" t="n">
        <v>131454.67</v>
      </c>
      <c r="AQ18" s="98"/>
      <c r="AR18" s="31" t="n">
        <v>0</v>
      </c>
      <c r="AS18" s="98"/>
      <c r="AT18" s="97" t="n">
        <v>131454.67</v>
      </c>
      <c r="AU18" s="90"/>
      <c r="AV18" s="90"/>
      <c r="AW18" s="94"/>
      <c r="AX18" s="90"/>
      <c r="AY18" s="90"/>
      <c r="AZ18" s="94"/>
    </row>
    <row r="19" s="89" customFormat="true" ht="15.4" hidden="false" customHeight="false" outlineLevel="0" collapsed="false">
      <c r="A19" s="73"/>
      <c r="B19" s="73"/>
      <c r="C19" s="73" t="s">
        <v>70</v>
      </c>
      <c r="D19" s="73"/>
      <c r="E19" s="73"/>
      <c r="F19" s="73"/>
      <c r="G19" s="95"/>
      <c r="H19" s="31"/>
      <c r="I19" s="95"/>
      <c r="J19" s="31"/>
      <c r="K19" s="31"/>
      <c r="L19" s="31"/>
      <c r="M19" s="31"/>
      <c r="N19" s="31"/>
      <c r="O19" s="97" t="n">
        <v>280385</v>
      </c>
      <c r="P19" s="98"/>
      <c r="Q19" s="31" t="n">
        <v>0</v>
      </c>
      <c r="R19" s="31"/>
      <c r="S19" s="97" t="n">
        <v>280385</v>
      </c>
      <c r="T19" s="31"/>
      <c r="AH19" s="31"/>
      <c r="AI19" s="31"/>
      <c r="AJ19" s="31"/>
      <c r="AK19" s="31"/>
      <c r="AL19" s="31"/>
      <c r="AM19" s="31"/>
      <c r="AN19" s="31"/>
      <c r="AO19" s="31"/>
      <c r="AP19" s="97"/>
      <c r="AQ19" s="98"/>
      <c r="AR19" s="31"/>
      <c r="AS19" s="98"/>
      <c r="AT19" s="97"/>
      <c r="AU19" s="90"/>
      <c r="AV19" s="90"/>
      <c r="AW19" s="94"/>
      <c r="AX19" s="90"/>
      <c r="AY19" s="90"/>
      <c r="AZ19" s="94"/>
    </row>
    <row r="20" s="89" customFormat="true" ht="15.4" hidden="true" customHeight="false" outlineLevel="0" collapsed="false">
      <c r="A20" s="73"/>
      <c r="B20" s="73" t="s">
        <v>71</v>
      </c>
      <c r="C20" s="73"/>
      <c r="D20" s="73"/>
      <c r="E20" s="73"/>
      <c r="F20" s="73"/>
      <c r="G20" s="31" t="n">
        <v>58551</v>
      </c>
      <c r="H20" s="31"/>
      <c r="I20" s="31" t="n">
        <v>-58551</v>
      </c>
      <c r="J20" s="31"/>
      <c r="K20" s="31" t="n">
        <v>0</v>
      </c>
      <c r="L20" s="31"/>
      <c r="M20" s="31" t="n">
        <v>0</v>
      </c>
      <c r="N20" s="31"/>
      <c r="O20" s="37" t="n">
        <v>0</v>
      </c>
      <c r="P20" s="37"/>
      <c r="Q20" s="31" t="n">
        <v>0</v>
      </c>
      <c r="R20" s="31"/>
      <c r="S20" s="37" t="n">
        <v>0</v>
      </c>
      <c r="T20" s="31"/>
      <c r="AH20" s="31"/>
      <c r="AI20" s="31"/>
      <c r="AJ20" s="31" t="n">
        <v>91285</v>
      </c>
      <c r="AK20" s="31"/>
      <c r="AL20" s="31" t="n">
        <v>-91285</v>
      </c>
      <c r="AM20" s="31"/>
      <c r="AN20" s="31" t="n">
        <v>0</v>
      </c>
      <c r="AO20" s="31"/>
      <c r="AP20" s="37" t="n">
        <v>0</v>
      </c>
      <c r="AQ20" s="37"/>
      <c r="AR20" s="31" t="n">
        <v>0</v>
      </c>
      <c r="AS20" s="37"/>
      <c r="AT20" s="37" t="n">
        <v>0</v>
      </c>
      <c r="AU20" s="90"/>
      <c r="AV20" s="90"/>
      <c r="AW20" s="94"/>
      <c r="AX20" s="90"/>
      <c r="AY20" s="90"/>
      <c r="AZ20" s="94"/>
    </row>
    <row r="21" s="89" customFormat="true" ht="15.4" hidden="false" customHeight="false" outlineLevel="0" collapsed="false">
      <c r="A21" s="73"/>
      <c r="B21" s="73" t="s">
        <v>72</v>
      </c>
      <c r="C21" s="73"/>
      <c r="D21" s="73"/>
      <c r="E21" s="73"/>
      <c r="F21" s="73"/>
      <c r="G21" s="37"/>
      <c r="H21" s="99"/>
      <c r="I21" s="37"/>
      <c r="J21" s="90"/>
      <c r="K21" s="90"/>
      <c r="L21" s="90"/>
      <c r="M21" s="31"/>
      <c r="N21" s="90"/>
      <c r="O21" s="37"/>
      <c r="P21" s="99"/>
      <c r="Q21" s="31"/>
      <c r="R21" s="31"/>
      <c r="S21" s="37"/>
      <c r="T21" s="0"/>
      <c r="AH21" s="0"/>
      <c r="AI21" s="0"/>
      <c r="AJ21" s="31"/>
      <c r="AK21" s="90"/>
      <c r="AL21" s="31"/>
      <c r="AM21" s="90"/>
      <c r="AN21" s="90"/>
      <c r="AO21" s="90"/>
      <c r="AP21" s="37"/>
      <c r="AQ21" s="99"/>
      <c r="AR21" s="31"/>
      <c r="AS21" s="99"/>
      <c r="AT21" s="37"/>
      <c r="AU21" s="0"/>
      <c r="AV21" s="0"/>
      <c r="AW21" s="0"/>
      <c r="AX21" s="0"/>
      <c r="AY21" s="0"/>
      <c r="AZ21" s="0"/>
    </row>
    <row r="22" s="89" customFormat="true" ht="15.4" hidden="false" customHeight="false" outlineLevel="0" collapsed="false">
      <c r="A22" s="73"/>
      <c r="B22" s="73"/>
      <c r="C22" s="73" t="s">
        <v>73</v>
      </c>
      <c r="D22" s="73"/>
      <c r="E22" s="73"/>
      <c r="F22" s="73"/>
      <c r="G22" s="31" t="n">
        <v>-557476</v>
      </c>
      <c r="H22" s="31"/>
      <c r="I22" s="31" t="n">
        <v>-154797</v>
      </c>
      <c r="J22" s="31"/>
      <c r="K22" s="31" t="n">
        <v>0</v>
      </c>
      <c r="L22" s="31"/>
      <c r="M22" s="31" t="n">
        <v>0</v>
      </c>
      <c r="N22" s="31"/>
      <c r="O22" s="97" t="n">
        <v>-712273</v>
      </c>
      <c r="P22" s="98"/>
      <c r="Q22" s="31" t="n">
        <v>0</v>
      </c>
      <c r="R22" s="31"/>
      <c r="S22" s="97" t="n">
        <v>-712273</v>
      </c>
      <c r="T22" s="31"/>
      <c r="AH22" s="31"/>
      <c r="AI22" s="31"/>
      <c r="AJ22" s="31" t="n">
        <v>80414</v>
      </c>
      <c r="AK22" s="31"/>
      <c r="AL22" s="31" t="n">
        <v>254000</v>
      </c>
      <c r="AM22" s="31"/>
      <c r="AN22" s="31" t="n">
        <v>0</v>
      </c>
      <c r="AO22" s="31"/>
      <c r="AP22" s="97" t="n">
        <v>334414</v>
      </c>
      <c r="AQ22" s="98"/>
      <c r="AR22" s="31" t="n">
        <v>0</v>
      </c>
      <c r="AS22" s="98"/>
      <c r="AT22" s="97" t="n">
        <v>334414</v>
      </c>
      <c r="AU22" s="0"/>
      <c r="AV22" s="0"/>
      <c r="AW22" s="0"/>
      <c r="AX22" s="0"/>
      <c r="AY22" s="0"/>
      <c r="AZ22" s="0"/>
    </row>
    <row r="23" s="89" customFormat="true" ht="15.4" hidden="false" customHeight="false" outlineLevel="0" collapsed="false">
      <c r="A23" s="73"/>
      <c r="B23" s="73" t="s">
        <v>74</v>
      </c>
      <c r="C23" s="73"/>
      <c r="D23" s="73"/>
      <c r="E23" s="73"/>
      <c r="F23" s="73"/>
      <c r="G23" s="37" t="n">
        <v>0</v>
      </c>
      <c r="H23" s="31"/>
      <c r="I23" s="37" t="n">
        <v>0</v>
      </c>
      <c r="J23" s="31"/>
      <c r="K23" s="37" t="n">
        <v>0</v>
      </c>
      <c r="L23" s="37"/>
      <c r="M23" s="31" t="n">
        <v>2000</v>
      </c>
      <c r="N23" s="31"/>
      <c r="O23" s="31" t="n">
        <v>2000</v>
      </c>
      <c r="P23" s="98"/>
      <c r="Q23" s="95" t="n">
        <v>127141</v>
      </c>
      <c r="R23" s="95"/>
      <c r="S23" s="97" t="n">
        <v>129141</v>
      </c>
      <c r="T23" s="31"/>
      <c r="AH23" s="31"/>
      <c r="AI23" s="31"/>
      <c r="AJ23" s="31" t="n">
        <v>0</v>
      </c>
      <c r="AK23" s="31"/>
      <c r="AL23" s="31" t="n">
        <v>0</v>
      </c>
      <c r="AM23" s="31"/>
      <c r="AN23" s="31" t="n">
        <v>0</v>
      </c>
      <c r="AO23" s="31"/>
      <c r="AP23" s="31" t="n">
        <v>0</v>
      </c>
      <c r="AQ23" s="98"/>
      <c r="AR23" s="98" t="n">
        <v>109277</v>
      </c>
      <c r="AS23" s="98"/>
      <c r="AT23" s="97" t="n">
        <v>109277</v>
      </c>
      <c r="AU23" s="90"/>
      <c r="AV23" s="90"/>
      <c r="AW23" s="94"/>
      <c r="AX23" s="90"/>
      <c r="AY23" s="90"/>
      <c r="AZ23" s="94"/>
    </row>
    <row r="24" s="89" customFormat="true" ht="15.4" hidden="false" customHeight="false" outlineLevel="0" collapsed="false">
      <c r="A24" s="73"/>
      <c r="B24" s="73" t="s">
        <v>75</v>
      </c>
      <c r="C24" s="73"/>
      <c r="D24" s="73"/>
      <c r="E24" s="73"/>
      <c r="F24" s="73"/>
      <c r="G24" s="95" t="n">
        <v>94269</v>
      </c>
      <c r="H24" s="31"/>
      <c r="I24" s="31" t="n">
        <v>0</v>
      </c>
      <c r="J24" s="31"/>
      <c r="K24" s="31" t="n">
        <v>0</v>
      </c>
      <c r="L24" s="31"/>
      <c r="M24" s="31" t="n">
        <v>0</v>
      </c>
      <c r="N24" s="31"/>
      <c r="O24" s="97" t="n">
        <v>94269</v>
      </c>
      <c r="P24" s="98"/>
      <c r="Q24" s="31" t="n">
        <v>0</v>
      </c>
      <c r="R24" s="31"/>
      <c r="S24" s="97" t="n">
        <v>94269</v>
      </c>
      <c r="T24" s="31"/>
      <c r="AH24" s="31"/>
      <c r="AI24" s="31"/>
      <c r="AJ24" s="31" t="n">
        <v>77051</v>
      </c>
      <c r="AK24" s="31"/>
      <c r="AL24" s="31" t="n">
        <v>0</v>
      </c>
      <c r="AM24" s="31"/>
      <c r="AN24" s="31" t="n">
        <v>0</v>
      </c>
      <c r="AO24" s="31"/>
      <c r="AP24" s="97" t="n">
        <v>77051</v>
      </c>
      <c r="AQ24" s="98"/>
      <c r="AR24" s="31" t="n">
        <v>0</v>
      </c>
      <c r="AS24" s="98"/>
      <c r="AT24" s="97" t="n">
        <v>77051</v>
      </c>
      <c r="AU24" s="90"/>
      <c r="AV24" s="90"/>
      <c r="AW24" s="94"/>
      <c r="AX24" s="90"/>
      <c r="AY24" s="90"/>
      <c r="AZ24" s="94"/>
    </row>
    <row r="25" s="89" customFormat="true" ht="15.4" hidden="true" customHeight="false" outlineLevel="0" collapsed="false">
      <c r="A25" s="73"/>
      <c r="B25" s="73" t="s">
        <v>76</v>
      </c>
      <c r="C25" s="73"/>
      <c r="D25" s="73"/>
      <c r="E25" s="73"/>
      <c r="F25" s="73"/>
      <c r="G25" s="31" t="n">
        <v>0</v>
      </c>
      <c r="H25" s="31"/>
      <c r="I25" s="31" t="n">
        <v>0</v>
      </c>
      <c r="J25" s="31"/>
      <c r="K25" s="31" t="n">
        <v>0</v>
      </c>
      <c r="L25" s="31"/>
      <c r="M25" s="31" t="n">
        <v>0</v>
      </c>
      <c r="N25" s="31"/>
      <c r="O25" s="31" t="n">
        <v>0</v>
      </c>
      <c r="P25" s="31"/>
      <c r="Q25" s="31" t="n">
        <v>0</v>
      </c>
      <c r="R25" s="31"/>
      <c r="S25" s="96" t="n">
        <v>0</v>
      </c>
      <c r="T25" s="31"/>
      <c r="AH25" s="31"/>
      <c r="AI25" s="31"/>
      <c r="AJ25" s="31" t="n">
        <v>166968</v>
      </c>
      <c r="AK25" s="31"/>
      <c r="AL25" s="31" t="n">
        <v>0</v>
      </c>
      <c r="AM25" s="31"/>
      <c r="AN25" s="31" t="n">
        <v>0</v>
      </c>
      <c r="AO25" s="31"/>
      <c r="AP25" s="97" t="n">
        <v>166968</v>
      </c>
      <c r="AQ25" s="98"/>
      <c r="AR25" s="31" t="n">
        <v>0</v>
      </c>
      <c r="AS25" s="98"/>
      <c r="AT25" s="97" t="n">
        <v>166968</v>
      </c>
      <c r="AU25" s="90"/>
      <c r="AV25" s="90"/>
      <c r="AW25" s="94"/>
      <c r="AX25" s="90"/>
      <c r="AY25" s="90"/>
      <c r="AZ25" s="94"/>
    </row>
    <row r="26" s="89" customFormat="true" ht="15.4" hidden="false" customHeight="false" outlineLevel="0" collapsed="false">
      <c r="A26" s="73"/>
      <c r="B26" s="73" t="s">
        <v>77</v>
      </c>
      <c r="C26" s="73"/>
      <c r="D26" s="73"/>
      <c r="E26" s="73"/>
      <c r="F26" s="73"/>
      <c r="G26" s="95" t="n">
        <v>65755</v>
      </c>
      <c r="H26" s="31"/>
      <c r="I26" s="31" t="n">
        <v>0</v>
      </c>
      <c r="J26" s="31"/>
      <c r="K26" s="31" t="n">
        <v>0</v>
      </c>
      <c r="L26" s="31"/>
      <c r="M26" s="31" t="n">
        <v>0</v>
      </c>
      <c r="N26" s="31"/>
      <c r="O26" s="97" t="n">
        <v>65755</v>
      </c>
      <c r="P26" s="98"/>
      <c r="Q26" s="31" t="n">
        <v>0</v>
      </c>
      <c r="R26" s="31"/>
      <c r="S26" s="97" t="n">
        <v>65755</v>
      </c>
      <c r="T26" s="31"/>
      <c r="AH26" s="31"/>
      <c r="AI26" s="31"/>
      <c r="AJ26" s="31" t="n">
        <v>121889</v>
      </c>
      <c r="AK26" s="31"/>
      <c r="AL26" s="31" t="n">
        <v>0</v>
      </c>
      <c r="AM26" s="31"/>
      <c r="AN26" s="31" t="n">
        <v>0</v>
      </c>
      <c r="AO26" s="31"/>
      <c r="AP26" s="97" t="n">
        <v>121889</v>
      </c>
      <c r="AQ26" s="98"/>
      <c r="AR26" s="31" t="n">
        <v>0</v>
      </c>
      <c r="AS26" s="98"/>
      <c r="AT26" s="97" t="n">
        <v>121889</v>
      </c>
      <c r="AU26" s="90"/>
      <c r="AV26" s="90"/>
      <c r="AW26" s="94"/>
      <c r="AX26" s="90"/>
      <c r="AY26" s="90"/>
      <c r="AZ26" s="94"/>
    </row>
    <row r="27" s="89" customFormat="true" ht="17.65" hidden="false" customHeight="false" outlineLevel="0" collapsed="false">
      <c r="A27" s="73"/>
      <c r="B27" s="73" t="s">
        <v>78</v>
      </c>
      <c r="C27" s="73"/>
      <c r="D27" s="73"/>
      <c r="E27" s="73"/>
      <c r="F27" s="73"/>
      <c r="G27" s="100" t="n">
        <v>187229</v>
      </c>
      <c r="H27" s="31"/>
      <c r="I27" s="100" t="n">
        <v>0</v>
      </c>
      <c r="J27" s="31"/>
      <c r="K27" s="100" t="n">
        <v>0</v>
      </c>
      <c r="L27" s="100"/>
      <c r="M27" s="100" t="n">
        <v>0</v>
      </c>
      <c r="N27" s="31"/>
      <c r="O27" s="100" t="n">
        <v>187229</v>
      </c>
      <c r="P27" s="31"/>
      <c r="Q27" s="100" t="n">
        <v>-187229</v>
      </c>
      <c r="R27" s="100"/>
      <c r="S27" s="100" t="n">
        <v>0</v>
      </c>
      <c r="T27" s="31"/>
      <c r="AH27" s="31"/>
      <c r="AI27" s="101"/>
      <c r="AJ27" s="100" t="n">
        <v>59770</v>
      </c>
      <c r="AK27" s="31"/>
      <c r="AL27" s="100" t="n">
        <v>0</v>
      </c>
      <c r="AM27" s="31"/>
      <c r="AN27" s="100" t="n">
        <v>0</v>
      </c>
      <c r="AO27" s="31"/>
      <c r="AP27" s="100" t="n">
        <v>59770</v>
      </c>
      <c r="AQ27" s="31"/>
      <c r="AR27" s="100" t="n">
        <v>-59770</v>
      </c>
      <c r="AS27" s="31"/>
      <c r="AT27" s="100" t="n">
        <v>0</v>
      </c>
      <c r="AU27" s="90"/>
      <c r="AV27" s="90"/>
      <c r="AW27" s="94"/>
      <c r="AX27" s="90"/>
      <c r="AY27" s="90"/>
      <c r="AZ27" s="94"/>
    </row>
    <row r="28" s="89" customFormat="true" ht="15.4" hidden="false" customHeight="false" outlineLevel="0" collapsed="false">
      <c r="A28" s="73"/>
      <c r="B28" s="73"/>
      <c r="C28" s="73" t="s">
        <v>79</v>
      </c>
      <c r="D28" s="73"/>
      <c r="E28" s="73"/>
      <c r="F28" s="73"/>
      <c r="G28" s="31" t="n">
        <v>11513677</v>
      </c>
      <c r="H28" s="31"/>
      <c r="I28" s="31" t="n">
        <v>1123529</v>
      </c>
      <c r="J28" s="31"/>
      <c r="K28" s="31" t="n">
        <v>0</v>
      </c>
      <c r="L28" s="31"/>
      <c r="M28" s="31" t="n">
        <v>2000</v>
      </c>
      <c r="N28" s="31"/>
      <c r="O28" s="97" t="n">
        <v>12639206</v>
      </c>
      <c r="P28" s="98"/>
      <c r="Q28" s="98" t="n">
        <v>-60088</v>
      </c>
      <c r="R28" s="98"/>
      <c r="S28" s="98" t="n">
        <v>12579118</v>
      </c>
      <c r="T28" s="31"/>
      <c r="AH28" s="31"/>
      <c r="AI28" s="31"/>
      <c r="AJ28" s="31" t="n">
        <v>6467447.67</v>
      </c>
      <c r="AK28" s="31"/>
      <c r="AL28" s="31" t="n">
        <v>553553</v>
      </c>
      <c r="AM28" s="31"/>
      <c r="AN28" s="31" t="n">
        <v>0</v>
      </c>
      <c r="AO28" s="31"/>
      <c r="AP28" s="97" t="n">
        <v>7021000.67</v>
      </c>
      <c r="AQ28" s="98"/>
      <c r="AR28" s="98" t="n">
        <v>49507</v>
      </c>
      <c r="AS28" s="98"/>
      <c r="AT28" s="98" t="n">
        <v>7070507.67</v>
      </c>
      <c r="AU28" s="90"/>
      <c r="AV28" s="94"/>
      <c r="AW28" s="94"/>
      <c r="AX28" s="90"/>
      <c r="AY28" s="90"/>
      <c r="AZ28" s="94"/>
    </row>
    <row r="29" s="89" customFormat="true" ht="9" hidden="false" customHeight="true" outlineLevel="0" collapsed="false">
      <c r="A29" s="73"/>
      <c r="B29" s="73"/>
      <c r="C29" s="73"/>
      <c r="D29" s="73"/>
      <c r="E29" s="73"/>
      <c r="F29" s="73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90"/>
      <c r="AV29" s="94"/>
      <c r="AW29" s="94"/>
      <c r="AX29" s="90"/>
      <c r="AY29" s="90"/>
      <c r="AZ29" s="94"/>
    </row>
    <row r="30" s="89" customFormat="true" ht="17.65" hidden="false" customHeight="false" outlineLevel="0" collapsed="false">
      <c r="A30" s="87" t="s">
        <v>80</v>
      </c>
      <c r="B30" s="73"/>
      <c r="C30" s="73"/>
      <c r="D30" s="73"/>
      <c r="E30" s="73"/>
      <c r="F30" s="73"/>
      <c r="G30" s="100" t="n">
        <v>9722151</v>
      </c>
      <c r="H30" s="31"/>
      <c r="I30" s="100" t="n">
        <v>1276745</v>
      </c>
      <c r="J30" s="31"/>
      <c r="K30" s="100" t="n">
        <v>276106</v>
      </c>
      <c r="L30" s="100"/>
      <c r="M30" s="100" t="n">
        <v>20000</v>
      </c>
      <c r="N30" s="31"/>
      <c r="O30" s="100" t="n">
        <v>11295002</v>
      </c>
      <c r="P30" s="31"/>
      <c r="Q30" s="100" t="n">
        <v>0</v>
      </c>
      <c r="R30" s="100"/>
      <c r="S30" s="100" t="n">
        <v>11295002</v>
      </c>
      <c r="T30" s="31"/>
      <c r="AH30" s="31"/>
      <c r="AI30" s="101"/>
      <c r="AJ30" s="100" t="n">
        <v>6826016</v>
      </c>
      <c r="AK30" s="31"/>
      <c r="AL30" s="100" t="n">
        <v>598878</v>
      </c>
      <c r="AM30" s="31"/>
      <c r="AN30" s="100" t="n">
        <v>839020</v>
      </c>
      <c r="AO30" s="31"/>
      <c r="AP30" s="100" t="n">
        <v>8263914</v>
      </c>
      <c r="AQ30" s="31"/>
      <c r="AR30" s="100" t="n">
        <v>0</v>
      </c>
      <c r="AS30" s="31"/>
      <c r="AT30" s="100" t="n">
        <v>8263914</v>
      </c>
      <c r="AU30" s="90"/>
      <c r="AV30" s="90"/>
      <c r="AW30" s="90"/>
      <c r="AX30" s="90"/>
      <c r="AY30" s="90"/>
      <c r="AZ30" s="90"/>
    </row>
    <row r="31" s="89" customFormat="true" ht="7.5" hidden="false" customHeight="true" outlineLevel="0" collapsed="false">
      <c r="A31" s="73"/>
      <c r="B31" s="73"/>
      <c r="C31" s="73"/>
      <c r="D31" s="73"/>
      <c r="E31" s="73"/>
      <c r="F31" s="73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90"/>
      <c r="AV31" s="90"/>
      <c r="AW31" s="94"/>
      <c r="AX31" s="90"/>
      <c r="AY31" s="90"/>
      <c r="AZ31" s="94"/>
    </row>
    <row r="32" s="89" customFormat="true" ht="15.4" hidden="false" customHeight="false" outlineLevel="0" collapsed="false">
      <c r="A32" s="87" t="s">
        <v>81</v>
      </c>
      <c r="B32" s="73"/>
      <c r="C32" s="73"/>
      <c r="D32" s="73"/>
      <c r="E32" s="73"/>
      <c r="F32" s="73"/>
      <c r="G32" s="31" t="n">
        <v>1791526</v>
      </c>
      <c r="H32" s="31"/>
      <c r="I32" s="31" t="n">
        <v>-153216</v>
      </c>
      <c r="J32" s="31"/>
      <c r="K32" s="31" t="n">
        <v>-276106</v>
      </c>
      <c r="L32" s="31"/>
      <c r="M32" s="31" t="n">
        <v>-18000</v>
      </c>
      <c r="N32" s="31"/>
      <c r="O32" s="31" t="n">
        <v>1344204</v>
      </c>
      <c r="P32" s="98"/>
      <c r="Q32" s="31" t="n">
        <v>-60088</v>
      </c>
      <c r="R32" s="31"/>
      <c r="S32" s="31" t="n">
        <v>1284116</v>
      </c>
      <c r="T32" s="31"/>
      <c r="AH32" s="31"/>
      <c r="AI32" s="31"/>
      <c r="AJ32" s="31" t="e">
        <f aca="false">#REF!</f>
        <v>#REF!</v>
      </c>
      <c r="AK32" s="31"/>
      <c r="AL32" s="31" t="e">
        <f aca="false">#REF!</f>
        <v>#REF!</v>
      </c>
      <c r="AM32" s="31"/>
      <c r="AN32" s="31" t="e">
        <f aca="false">#REF!</f>
        <v>#REF!</v>
      </c>
      <c r="AO32" s="31"/>
      <c r="AP32" s="31" t="e">
        <f aca="false">#REF!</f>
        <v>#REF!</v>
      </c>
      <c r="AQ32" s="98"/>
      <c r="AR32" s="31" t="e">
        <f aca="false">#REF!</f>
        <v>#REF!</v>
      </c>
      <c r="AS32" s="98"/>
      <c r="AT32" s="31" t="e">
        <f aca="false">#REF!</f>
        <v>#REF!</v>
      </c>
      <c r="AU32" s="90"/>
      <c r="AV32" s="90"/>
      <c r="AW32" s="94"/>
      <c r="AX32" s="90"/>
      <c r="AY32" s="90"/>
      <c r="AZ32" s="94"/>
    </row>
    <row r="33" s="89" customFormat="true" ht="7.5" hidden="false" customHeight="true" outlineLevel="0" collapsed="false">
      <c r="A33" s="87"/>
      <c r="B33" s="73"/>
      <c r="C33" s="73"/>
      <c r="D33" s="73"/>
      <c r="E33" s="73"/>
      <c r="F33" s="73"/>
      <c r="G33" s="31"/>
      <c r="H33" s="31"/>
      <c r="I33" s="31"/>
      <c r="J33" s="31"/>
      <c r="K33" s="31"/>
      <c r="L33" s="31"/>
      <c r="M33" s="31"/>
      <c r="N33" s="31"/>
      <c r="O33" s="31"/>
      <c r="P33" s="98"/>
      <c r="Q33" s="31"/>
      <c r="R33" s="31"/>
      <c r="S33" s="31"/>
      <c r="T33" s="31"/>
      <c r="AH33" s="31"/>
      <c r="AI33" s="31"/>
      <c r="AJ33" s="31"/>
      <c r="AK33" s="31"/>
      <c r="AL33" s="31"/>
      <c r="AM33" s="31"/>
      <c r="AN33" s="31"/>
      <c r="AO33" s="31"/>
      <c r="AP33" s="31"/>
      <c r="AQ33" s="98"/>
      <c r="AR33" s="31"/>
      <c r="AS33" s="98"/>
      <c r="AT33" s="31"/>
      <c r="AU33" s="90"/>
      <c r="AV33" s="90"/>
      <c r="AW33" s="94"/>
      <c r="AX33" s="90"/>
      <c r="AY33" s="90"/>
      <c r="AZ33" s="94"/>
    </row>
    <row r="34" s="89" customFormat="true" ht="17.65" hidden="true" customHeight="false" outlineLevel="0" collapsed="false">
      <c r="A34" s="87" t="s">
        <v>82</v>
      </c>
      <c r="B34" s="73"/>
      <c r="C34" s="73"/>
      <c r="D34" s="73"/>
      <c r="E34" s="73"/>
      <c r="F34" s="73"/>
      <c r="G34" s="100" t="n">
        <v>0</v>
      </c>
      <c r="H34" s="100"/>
      <c r="I34" s="100" t="n">
        <v>0</v>
      </c>
      <c r="J34" s="100"/>
      <c r="K34" s="100" t="n">
        <v>0</v>
      </c>
      <c r="L34" s="100"/>
      <c r="M34" s="100" t="n">
        <v>0</v>
      </c>
      <c r="N34" s="100"/>
      <c r="O34" s="100" t="n">
        <v>0</v>
      </c>
      <c r="P34" s="102"/>
      <c r="Q34" s="100" t="n">
        <v>0</v>
      </c>
      <c r="R34" s="100"/>
      <c r="S34" s="100" t="n">
        <v>0</v>
      </c>
      <c r="T34" s="100"/>
      <c r="AH34" s="100"/>
      <c r="AI34" s="31"/>
      <c r="AJ34" s="31"/>
      <c r="AK34" s="31"/>
      <c r="AL34" s="31"/>
      <c r="AM34" s="31"/>
      <c r="AN34" s="31"/>
      <c r="AO34" s="31"/>
      <c r="AP34" s="31"/>
      <c r="AQ34" s="98"/>
      <c r="AR34" s="31"/>
      <c r="AS34" s="98"/>
      <c r="AT34" s="31"/>
      <c r="AU34" s="90"/>
      <c r="AV34" s="90"/>
      <c r="AW34" s="94"/>
      <c r="AX34" s="90"/>
      <c r="AY34" s="90"/>
      <c r="AZ34" s="94"/>
    </row>
    <row r="35" s="89" customFormat="true" ht="15.4" hidden="true" customHeight="false" outlineLevel="0" collapsed="false">
      <c r="A35" s="87"/>
      <c r="B35" s="73"/>
      <c r="C35" s="73"/>
      <c r="D35" s="73"/>
      <c r="E35" s="73"/>
      <c r="F35" s="73"/>
      <c r="G35" s="31"/>
      <c r="H35" s="31"/>
      <c r="I35" s="31"/>
      <c r="J35" s="31"/>
      <c r="K35" s="31"/>
      <c r="L35" s="31"/>
      <c r="M35" s="31"/>
      <c r="N35" s="31"/>
      <c r="O35" s="31"/>
      <c r="P35" s="98"/>
      <c r="Q35" s="31"/>
      <c r="R35" s="31"/>
      <c r="S35" s="31"/>
      <c r="T35" s="31"/>
      <c r="AH35" s="31"/>
      <c r="AI35" s="31"/>
      <c r="AJ35" s="31"/>
      <c r="AK35" s="31"/>
      <c r="AL35" s="31"/>
      <c r="AM35" s="31"/>
      <c r="AN35" s="31"/>
      <c r="AO35" s="31"/>
      <c r="AP35" s="31"/>
      <c r="AQ35" s="98"/>
      <c r="AR35" s="31"/>
      <c r="AS35" s="98"/>
      <c r="AT35" s="31"/>
      <c r="AU35" s="90"/>
      <c r="AV35" s="90"/>
      <c r="AW35" s="94"/>
      <c r="AX35" s="90"/>
      <c r="AY35" s="90"/>
      <c r="AZ35" s="94"/>
    </row>
    <row r="36" s="89" customFormat="true" ht="15.4" hidden="false" customHeight="false" outlineLevel="0" collapsed="false">
      <c r="A36" s="87" t="s">
        <v>48</v>
      </c>
      <c r="B36" s="73"/>
      <c r="C36" s="73"/>
      <c r="D36" s="73"/>
      <c r="E36" s="73"/>
      <c r="F36" s="73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90"/>
      <c r="AV36" s="90"/>
      <c r="AW36" s="90"/>
      <c r="AX36" s="90"/>
      <c r="AY36" s="90"/>
      <c r="AZ36" s="90"/>
    </row>
    <row r="37" s="89" customFormat="true" ht="17.65" hidden="false" customHeight="false" outlineLevel="0" collapsed="false">
      <c r="A37" s="73"/>
      <c r="B37" s="73" t="s">
        <v>83</v>
      </c>
      <c r="C37" s="73"/>
      <c r="D37" s="73"/>
      <c r="E37" s="73"/>
      <c r="F37" s="73"/>
      <c r="G37" s="100" t="n">
        <v>9349952</v>
      </c>
      <c r="H37" s="100"/>
      <c r="I37" s="100" t="n">
        <v>4646835</v>
      </c>
      <c r="J37" s="100"/>
      <c r="K37" s="100" t="n">
        <v>294840</v>
      </c>
      <c r="L37" s="100"/>
      <c r="M37" s="100" t="n">
        <v>24590</v>
      </c>
      <c r="N37" s="100"/>
      <c r="O37" s="100" t="n">
        <v>14316217</v>
      </c>
      <c r="P37" s="100"/>
      <c r="Q37" s="100" t="n">
        <v>275444</v>
      </c>
      <c r="R37" s="100"/>
      <c r="S37" s="100" t="n">
        <v>14591661</v>
      </c>
      <c r="T37" s="100"/>
      <c r="AH37" s="100"/>
      <c r="AI37" s="103"/>
      <c r="AJ37" s="100" t="n">
        <v>64369</v>
      </c>
      <c r="AK37" s="100"/>
      <c r="AL37" s="100" t="n">
        <v>4238989</v>
      </c>
      <c r="AM37" s="100"/>
      <c r="AN37" s="100" t="n">
        <v>-4135517</v>
      </c>
      <c r="AO37" s="100"/>
      <c r="AP37" s="100" t="n">
        <v>167841</v>
      </c>
      <c r="AQ37" s="100"/>
      <c r="AR37" s="100" t="n">
        <v>58233</v>
      </c>
      <c r="AS37" s="100"/>
      <c r="AT37" s="100" t="n">
        <v>226074</v>
      </c>
      <c r="AU37" s="90"/>
      <c r="AV37" s="90"/>
      <c r="AW37" s="90"/>
      <c r="AX37" s="90"/>
      <c r="AY37" s="90"/>
      <c r="AZ37" s="90"/>
    </row>
    <row r="38" s="89" customFormat="true" ht="9" hidden="false" customHeight="true" outlineLevel="0" collapsed="false">
      <c r="A38" s="73"/>
      <c r="B38" s="73"/>
      <c r="C38" s="73"/>
      <c r="D38" s="73"/>
      <c r="E38" s="73"/>
      <c r="F38" s="73"/>
      <c r="G38" s="104"/>
      <c r="H38" s="73"/>
      <c r="I38" s="104"/>
      <c r="J38" s="23"/>
      <c r="K38" s="104"/>
      <c r="L38" s="104"/>
      <c r="M38" s="104"/>
      <c r="N38" s="73"/>
      <c r="O38" s="104"/>
      <c r="P38" s="73"/>
      <c r="Q38" s="104"/>
      <c r="R38" s="104"/>
      <c r="S38" s="104"/>
      <c r="T38" s="23"/>
      <c r="AH38" s="23"/>
      <c r="AI38" s="73"/>
      <c r="AJ38" s="104"/>
      <c r="AK38" s="73"/>
      <c r="AL38" s="104"/>
      <c r="AM38" s="23"/>
      <c r="AN38" s="104"/>
      <c r="AO38" s="73"/>
      <c r="AP38" s="104"/>
      <c r="AQ38" s="73"/>
      <c r="AR38" s="104"/>
      <c r="AS38" s="73"/>
      <c r="AT38" s="104"/>
      <c r="AU38" s="90"/>
      <c r="AV38" s="90"/>
      <c r="AW38" s="94"/>
      <c r="AX38" s="90"/>
      <c r="AY38" s="90"/>
      <c r="AZ38" s="94"/>
    </row>
    <row r="39" s="89" customFormat="true" ht="18" hidden="false" customHeight="false" outlineLevel="0" collapsed="false">
      <c r="A39" s="73"/>
      <c r="B39" s="73" t="s">
        <v>84</v>
      </c>
      <c r="C39" s="73"/>
      <c r="D39" s="73"/>
      <c r="E39" s="73"/>
      <c r="F39" s="73"/>
      <c r="G39" s="54" t="n">
        <v>11141478</v>
      </c>
      <c r="H39" s="54"/>
      <c r="I39" s="54" t="n">
        <v>4493619</v>
      </c>
      <c r="J39" s="54"/>
      <c r="K39" s="54" t="n">
        <v>18734</v>
      </c>
      <c r="L39" s="54"/>
      <c r="M39" s="54" t="n">
        <v>6590</v>
      </c>
      <c r="N39" s="54"/>
      <c r="O39" s="54" t="n">
        <v>15660421</v>
      </c>
      <c r="P39" s="54"/>
      <c r="Q39" s="54" t="n">
        <v>215356</v>
      </c>
      <c r="R39" s="54"/>
      <c r="S39" s="54" t="n">
        <v>15875777</v>
      </c>
      <c r="T39" s="42"/>
      <c r="AH39" s="42"/>
      <c r="AI39" s="105" t="s">
        <v>67</v>
      </c>
      <c r="AJ39" s="54" t="e">
        <f aca="false">#REF!</f>
        <v>#REF!</v>
      </c>
      <c r="AK39" s="54"/>
      <c r="AL39" s="54" t="e">
        <f aca="false">#REF!</f>
        <v>#REF!</v>
      </c>
      <c r="AM39" s="54"/>
      <c r="AN39" s="54" t="e">
        <f aca="false">#REF!</f>
        <v>#REF!</v>
      </c>
      <c r="AO39" s="54"/>
      <c r="AP39" s="54" t="e">
        <f aca="false">#REF!</f>
        <v>#REF!</v>
      </c>
      <c r="AQ39" s="54"/>
      <c r="AR39" s="54" t="e">
        <f aca="false">#REF!</f>
        <v>#REF!</v>
      </c>
      <c r="AS39" s="54"/>
      <c r="AT39" s="54" t="e">
        <f aca="false">#REF!</f>
        <v>#REF!</v>
      </c>
      <c r="AU39" s="90"/>
      <c r="AV39" s="90"/>
      <c r="AW39" s="90"/>
      <c r="AX39" s="90"/>
      <c r="AY39" s="90"/>
      <c r="AZ39" s="90"/>
    </row>
    <row r="41" customFormat="false" ht="17.65" hidden="false" customHeight="false" outlineLevel="0" collapsed="false"/>
    <row r="42" customFormat="false" ht="17.65" hidden="false" customHeight="false" outlineLevel="0" collapsed="false"/>
    <row r="43" customFormat="false" ht="17.65" hidden="false" customHeight="false" outlineLevel="0" collapsed="false"/>
    <row r="44" customFormat="false" ht="17.65" hidden="false" customHeight="false" outlineLevel="0" collapsed="false"/>
    <row r="45" customFormat="false" ht="17.65" hidden="false" customHeight="false" outlineLevel="0" collapsed="false"/>
    <row r="46" customFormat="false" ht="17.65" hidden="false" customHeight="false" outlineLevel="0" collapsed="false"/>
    <row r="47" customFormat="false" ht="17.65" hidden="false" customHeight="false" outlineLevel="0" collapsed="false"/>
    <row r="48" customFormat="false" ht="17.65" hidden="false" customHeight="false" outlineLevel="0" collapsed="false"/>
    <row r="49" customFormat="false" ht="17.65" hidden="false" customHeight="false" outlineLevel="0" collapsed="false"/>
    <row r="50" customFormat="false" ht="17.65" hidden="false" customHeight="false" outlineLevel="0" collapsed="false"/>
    <row r="51" customFormat="false" ht="17.65" hidden="false" customHeight="false" outlineLevel="0" collapsed="false"/>
    <row r="52" customFormat="false" ht="17.65" hidden="false" customHeight="false" outlineLevel="0" collapsed="false"/>
    <row r="53" customFormat="false" ht="17.65" hidden="false" customHeight="false" outlineLevel="0" collapsed="false"/>
    <row r="54" customFormat="false" ht="17.65" hidden="false" customHeight="false" outlineLevel="0" collapsed="false"/>
    <row r="55" customFormat="false" ht="17.65" hidden="false" customHeight="false" outlineLevel="0" collapsed="false"/>
    <row r="56" customFormat="false" ht="17.65" hidden="false" customHeight="false" outlineLevel="0" collapsed="false"/>
    <row r="57" customFormat="false" ht="17.65" hidden="false" customHeight="false" outlineLevel="0" collapsed="false"/>
    <row r="58" customFormat="false" ht="17.65" hidden="false" customHeight="false" outlineLevel="0" collapsed="false"/>
    <row r="59" customFormat="false" ht="17.65" hidden="false" customHeight="false" outlineLevel="0" collapsed="false"/>
    <row r="60" customFormat="false" ht="17.65" hidden="false" customHeight="false" outlineLevel="0" collapsed="false"/>
    <row r="61" customFormat="false" ht="17.65" hidden="false" customHeight="false" outlineLevel="0" collapsed="false"/>
    <row r="62" customFormat="false" ht="17.65" hidden="false" customHeight="false" outlineLevel="0" collapsed="false"/>
    <row r="63" customFormat="false" ht="17.65" hidden="false" customHeight="false" outlineLevel="0" collapsed="false"/>
    <row r="64" customFormat="false" ht="17.65" hidden="false" customHeight="false" outlineLevel="0" collapsed="false"/>
    <row r="65" customFormat="false" ht="17.65" hidden="false" customHeight="false" outlineLevel="0" collapsed="false"/>
    <row r="66" customFormat="false" ht="17.65" hidden="false" customHeight="false" outlineLevel="0" collapsed="false"/>
    <row r="67" customFormat="false" ht="17.65" hidden="false" customHeight="false" outlineLevel="0" collapsed="false"/>
    <row r="68" customFormat="false" ht="17.65" hidden="false" customHeight="false" outlineLevel="0" collapsed="false"/>
    <row r="69" customFormat="false" ht="15.6" hidden="false" customHeight="true" outlineLevel="0" collapsed="false"/>
    <row r="70" customFormat="false" ht="17.65" hidden="false" customHeight="false" outlineLevel="0" collapsed="false"/>
    <row r="71" customFormat="false" ht="17.65" hidden="false" customHeight="false" outlineLevel="0" collapsed="false"/>
    <row r="72" customFormat="false" ht="17.65" hidden="false" customHeight="false" outlineLevel="0" collapsed="false"/>
    <row r="73" customFormat="false" ht="17.65" hidden="false" customHeight="false" outlineLevel="0" collapsed="false"/>
    <row r="74" customFormat="false" ht="17.65" hidden="false" customHeight="false" outlineLevel="0" collapsed="false"/>
    <row r="82" customFormat="false" ht="16.5" hidden="false" customHeight="false" outlineLevel="0" collapsed="false"/>
    <row r="84" customFormat="false" ht="16.5" hidden="false" customHeight="false" outlineLevel="0" collapsed="false"/>
  </sheetData>
  <mergeCells count="5">
    <mergeCell ref="A4:AG4"/>
    <mergeCell ref="A5:AG5"/>
    <mergeCell ref="A6:AG6"/>
    <mergeCell ref="G7:S7"/>
    <mergeCell ref="AJ7:AT7"/>
  </mergeCells>
  <printOptions headings="false" gridLines="false" gridLinesSet="true" horizontalCentered="false" verticalCentered="false"/>
  <pageMargins left="0.75" right="0.25" top="0.25" bottom="0.2" header="0.511805555555555" footer="0.2"/>
  <pageSetup paperSize="75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&amp;L&amp;"Times New Roman,Regular"&amp;12See accompanying notes to financial statements.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38"/>
  <sheetViews>
    <sheetView windowProtection="false" showFormulas="false" showGridLines="false" showRowColHeaders="true" showZeros="true" rightToLeft="false" tabSelected="false" showOutlineSymbols="true" defaultGridColor="true" view="normal" topLeftCell="A15" colorId="64" zoomScale="100" zoomScaleNormal="100" zoomScalePageLayoutView="100" workbookViewId="0">
      <selection pane="topLeft" activeCell="A15" activeCellId="0" sqref="A15"/>
    </sheetView>
  </sheetViews>
  <sheetFormatPr defaultRowHeight="12.75"/>
  <cols>
    <col collapsed="false" hidden="false" max="1" min="1" style="0" width="27.6020408163265"/>
    <col collapsed="false" hidden="false" max="2" min="2" style="0" width="1.59183673469388"/>
    <col collapsed="false" hidden="false" max="3" min="3" style="0" width="14.3979591836735"/>
    <col collapsed="false" hidden="false" max="4" min="4" style="0" width="1.59183673469388"/>
    <col collapsed="false" hidden="false" max="5" min="5" style="0" width="13.1326530612245"/>
    <col collapsed="false" hidden="false" max="6" min="6" style="0" width="1.59183673469388"/>
    <col collapsed="false" hidden="false" max="7" min="7" style="0" width="13.1326530612245"/>
    <col collapsed="false" hidden="false" max="8" min="8" style="0" width="1.59183673469388"/>
    <col collapsed="false" hidden="false" max="9" min="9" style="0" width="13.1326530612245"/>
    <col collapsed="false" hidden="false" max="10" min="10" style="0" width="1.59183673469388"/>
    <col collapsed="false" hidden="false" max="11" min="11" style="0" width="12.5969387755102"/>
    <col collapsed="false" hidden="false" max="12" min="12" style="0" width="1.59183673469388"/>
    <col collapsed="false" hidden="false" max="13" min="13" style="0" width="14.3979591836735"/>
    <col collapsed="false" hidden="false" max="14" min="14" style="0" width="8.6734693877551"/>
    <col collapsed="false" hidden="false" max="15" min="15" style="0" width="12.8622448979592"/>
    <col collapsed="false" hidden="false" max="16" min="16" style="0" width="10.9948979591837"/>
    <col collapsed="false" hidden="false" max="18" min="17" style="0" width="8.6734693877551"/>
    <col collapsed="false" hidden="false" max="23" min="19" style="72" width="9.13265306122449"/>
    <col collapsed="false" hidden="false" max="1025" min="24" style="0" width="8.6734693877551"/>
  </cols>
  <sheetData>
    <row r="1" s="346" customFormat="true" ht="15.75" hidden="false" customHeight="true" outlineLevel="0" collapsed="false">
      <c r="A1" s="345"/>
      <c r="B1" s="345"/>
      <c r="C1" s="345"/>
      <c r="D1" s="345"/>
      <c r="E1" s="345"/>
      <c r="F1" s="345"/>
      <c r="H1" s="347"/>
      <c r="I1" s="347"/>
      <c r="J1" s="347"/>
      <c r="K1" s="347"/>
      <c r="L1" s="347"/>
      <c r="M1" s="347"/>
      <c r="S1" s="348"/>
      <c r="T1" s="348"/>
      <c r="U1" s="348"/>
      <c r="V1" s="348"/>
      <c r="W1" s="348"/>
    </row>
    <row r="2" s="346" customFormat="true" ht="15.75" hidden="false" customHeight="true" outlineLevel="0" collapsed="false">
      <c r="A2" s="345"/>
      <c r="B2" s="345"/>
      <c r="C2" s="345"/>
      <c r="D2" s="345"/>
      <c r="E2" s="345"/>
      <c r="F2" s="345"/>
      <c r="H2" s="347"/>
      <c r="I2" s="347"/>
      <c r="J2" s="347"/>
      <c r="K2" s="347"/>
      <c r="L2" s="347"/>
      <c r="M2" s="347"/>
      <c r="S2" s="348"/>
      <c r="T2" s="348"/>
      <c r="U2" s="348"/>
      <c r="V2" s="348"/>
      <c r="W2" s="348"/>
    </row>
    <row r="3" customFormat="false" ht="15.75" hidden="false" customHeight="true" outlineLevel="0" collapsed="false">
      <c r="A3" s="345"/>
      <c r="B3" s="345"/>
      <c r="C3" s="345"/>
      <c r="D3" s="345"/>
      <c r="E3" s="345"/>
      <c r="F3" s="345"/>
      <c r="G3" s="349"/>
      <c r="H3" s="349"/>
      <c r="I3" s="349"/>
      <c r="J3" s="349"/>
      <c r="K3" s="349"/>
      <c r="L3" s="349"/>
      <c r="M3" s="349"/>
      <c r="S3" s="348"/>
      <c r="T3" s="348"/>
      <c r="U3" s="348"/>
      <c r="V3" s="348"/>
      <c r="W3" s="348"/>
    </row>
    <row r="4" s="351" customFormat="true" ht="21.4" hidden="false" customHeight="false" outlineLevel="0" collapsed="false">
      <c r="A4" s="350" t="s">
        <v>0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S4" s="352"/>
      <c r="T4" s="352"/>
      <c r="U4" s="352"/>
      <c r="V4" s="352"/>
      <c r="W4" s="352"/>
    </row>
    <row r="5" s="356" customFormat="true" ht="12.95" hidden="false" customHeight="true" outlineLevel="0" collapsed="false">
      <c r="A5" s="353"/>
      <c r="B5" s="354"/>
      <c r="C5" s="354"/>
      <c r="D5" s="354"/>
      <c r="E5" s="354"/>
      <c r="F5" s="354"/>
      <c r="G5" s="355"/>
      <c r="H5" s="355"/>
      <c r="I5" s="355"/>
      <c r="J5" s="355"/>
      <c r="K5" s="355"/>
      <c r="L5" s="355"/>
      <c r="M5" s="355"/>
      <c r="S5" s="357"/>
      <c r="T5" s="357"/>
      <c r="U5" s="357"/>
      <c r="V5" s="357"/>
      <c r="W5" s="357"/>
    </row>
    <row r="6" s="351" customFormat="true" ht="21.4" hidden="false" customHeight="false" outlineLevel="0" collapsed="false">
      <c r="A6" s="350" t="s">
        <v>339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S6" s="352"/>
      <c r="T6" s="352"/>
      <c r="U6" s="352"/>
      <c r="V6" s="352"/>
      <c r="W6" s="352"/>
    </row>
    <row r="7" s="356" customFormat="true" ht="12.95" hidden="false" customHeight="true" outlineLevel="0" collapsed="false">
      <c r="A7" s="353"/>
      <c r="B7" s="354"/>
      <c r="C7" s="354"/>
      <c r="D7" s="354"/>
      <c r="E7" s="354"/>
      <c r="F7" s="354"/>
      <c r="G7" s="355"/>
      <c r="H7" s="355"/>
      <c r="I7" s="355"/>
      <c r="J7" s="355"/>
      <c r="K7" s="355"/>
      <c r="L7" s="355"/>
      <c r="M7" s="355"/>
      <c r="S7" s="357"/>
      <c r="T7" s="357"/>
      <c r="U7" s="357"/>
      <c r="V7" s="357"/>
      <c r="W7" s="357"/>
    </row>
    <row r="8" s="351" customFormat="true" ht="21.4" hidden="false" customHeight="false" outlineLevel="0" collapsed="false">
      <c r="A8" s="358" t="s">
        <v>251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S8" s="352"/>
      <c r="T8" s="352"/>
      <c r="U8" s="352"/>
      <c r="V8" s="352"/>
      <c r="W8" s="352"/>
    </row>
    <row r="9" customFormat="false" ht="15.75" hidden="false" customHeight="true" outlineLevel="0" collapsed="false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S9" s="0"/>
      <c r="T9" s="0"/>
      <c r="U9" s="0"/>
      <c r="V9" s="0"/>
      <c r="W9" s="0"/>
    </row>
    <row r="10" customFormat="false" ht="15.75" hidden="false" customHeight="true" outlineLevel="0" collapsed="false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S10" s="0"/>
      <c r="T10" s="0"/>
      <c r="U10" s="0"/>
      <c r="V10" s="0"/>
      <c r="W10" s="0"/>
    </row>
    <row r="11" customFormat="false" ht="15.75" hidden="false" customHeight="true" outlineLevel="0" collapsed="false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S11" s="0"/>
      <c r="T11" s="0"/>
      <c r="U11" s="0"/>
      <c r="V11" s="0"/>
      <c r="W11" s="0"/>
    </row>
    <row r="12" customFormat="false" ht="15.75" hidden="false" customHeight="true" outlineLevel="0" collapsed="false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S12" s="0"/>
      <c r="T12" s="0"/>
      <c r="U12" s="0"/>
      <c r="V12" s="0"/>
      <c r="W12" s="0"/>
    </row>
    <row r="13" customFormat="false" ht="15.75" hidden="false" customHeight="true" outlineLevel="0" collapsed="false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S13" s="89"/>
      <c r="T13" s="89"/>
      <c r="U13" s="89"/>
      <c r="V13" s="89"/>
      <c r="W13" s="89"/>
    </row>
    <row r="14" customFormat="false" ht="15.4" hidden="false" customHeight="false" outlineLevel="0" collapsed="false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S14" s="359"/>
      <c r="T14" s="360"/>
      <c r="U14" s="359"/>
      <c r="V14" s="359"/>
      <c r="W14" s="360"/>
    </row>
    <row r="15" customFormat="false" ht="15.4" hidden="false" customHeight="false" outlineLevel="0" collapsed="false">
      <c r="A15" s="269"/>
      <c r="B15" s="269"/>
      <c r="C15" s="11" t="s">
        <v>269</v>
      </c>
      <c r="D15" s="14"/>
      <c r="E15" s="11" t="s">
        <v>270</v>
      </c>
      <c r="F15" s="14"/>
      <c r="G15" s="11" t="s">
        <v>271</v>
      </c>
      <c r="H15" s="14"/>
      <c r="I15" s="11" t="s">
        <v>272</v>
      </c>
      <c r="J15" s="14"/>
      <c r="K15" s="11" t="s">
        <v>273</v>
      </c>
      <c r="L15" s="14"/>
      <c r="M15" s="11" t="s">
        <v>20</v>
      </c>
      <c r="S15" s="359"/>
      <c r="T15" s="359"/>
      <c r="U15" s="359"/>
      <c r="V15" s="359"/>
      <c r="W15" s="360"/>
    </row>
    <row r="16" customFormat="false" ht="15.4" hidden="false" customHeight="false" outlineLevel="0" collapsed="false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7"/>
      <c r="S16" s="359"/>
      <c r="T16" s="359"/>
      <c r="U16" s="359"/>
      <c r="V16" s="359"/>
      <c r="W16" s="359"/>
    </row>
    <row r="17" customFormat="false" ht="15.4" hidden="false" customHeight="false" outlineLevel="0" collapsed="false">
      <c r="A17" s="31" t="s">
        <v>96</v>
      </c>
      <c r="B17" s="31"/>
      <c r="C17" s="91" t="n">
        <f aca="false">'Regional Offices'!P20</f>
        <v>516153</v>
      </c>
      <c r="D17" s="91"/>
      <c r="E17" s="91" t="n">
        <f aca="false">'Regional Offices'!P25</f>
        <v>344102</v>
      </c>
      <c r="F17" s="91"/>
      <c r="G17" s="91" t="n">
        <f aca="false">'Regional Offices'!P30</f>
        <v>344102</v>
      </c>
      <c r="H17" s="91"/>
      <c r="I17" s="91" t="n">
        <f aca="false">'Regional Offices'!P35</f>
        <v>344102</v>
      </c>
      <c r="J17" s="91"/>
      <c r="K17" s="91" t="n">
        <f aca="false">'Regional Offices'!P40</f>
        <v>338192</v>
      </c>
      <c r="L17" s="91"/>
      <c r="M17" s="91" t="n">
        <f aca="false">SUM(C17:K17)</f>
        <v>1886651</v>
      </c>
      <c r="O17" s="153" t="n">
        <v>1886651</v>
      </c>
      <c r="P17" s="153" t="n">
        <f aca="false">O17-M17</f>
        <v>0</v>
      </c>
      <c r="S17" s="359"/>
      <c r="T17" s="360"/>
      <c r="U17" s="359"/>
      <c r="V17" s="359"/>
      <c r="W17" s="360"/>
    </row>
    <row r="18" customFormat="false" ht="15.4" hidden="false" customHeight="false" outlineLevel="0" collapsed="false">
      <c r="A18" s="31" t="s">
        <v>98</v>
      </c>
      <c r="B18" s="31"/>
      <c r="C18" s="31" t="n">
        <v>30583</v>
      </c>
      <c r="D18" s="31"/>
      <c r="E18" s="31" t="n">
        <v>20588</v>
      </c>
      <c r="F18" s="31"/>
      <c r="G18" s="31" t="n">
        <v>20358</v>
      </c>
      <c r="H18" s="31"/>
      <c r="I18" s="31" t="n">
        <v>20569</v>
      </c>
      <c r="J18" s="31"/>
      <c r="K18" s="31" t="n">
        <v>14305</v>
      </c>
      <c r="L18" s="31"/>
      <c r="M18" s="31" t="n">
        <f aca="false">SUM(C18:K18)</f>
        <v>106403</v>
      </c>
      <c r="O18" s="153" t="n">
        <v>106403</v>
      </c>
      <c r="P18" s="153" t="n">
        <f aca="false">O18-M18</f>
        <v>0</v>
      </c>
      <c r="S18" s="359"/>
      <c r="T18" s="359"/>
      <c r="U18" s="359"/>
      <c r="V18" s="359"/>
      <c r="W18" s="360"/>
    </row>
    <row r="19" customFormat="false" ht="15.4" hidden="false" customHeight="false" outlineLevel="0" collapsed="false">
      <c r="A19" s="31" t="s">
        <v>99</v>
      </c>
      <c r="B19" s="31"/>
      <c r="C19" s="31" t="n">
        <v>143888</v>
      </c>
      <c r="D19" s="31"/>
      <c r="E19" s="31" t="n">
        <v>63261</v>
      </c>
      <c r="F19" s="31"/>
      <c r="G19" s="31" t="n">
        <v>62758</v>
      </c>
      <c r="H19" s="31"/>
      <c r="I19" s="31" t="n">
        <v>63204</v>
      </c>
      <c r="J19" s="31"/>
      <c r="K19" s="31" t="n">
        <v>44953</v>
      </c>
      <c r="L19" s="31"/>
      <c r="M19" s="31" t="n">
        <f aca="false">SUM(C19:K19)</f>
        <v>378064</v>
      </c>
      <c r="O19" s="153" t="n">
        <v>378064</v>
      </c>
      <c r="P19" s="153" t="n">
        <f aca="false">O19-M19</f>
        <v>0</v>
      </c>
      <c r="S19" s="360"/>
      <c r="T19" s="359"/>
      <c r="U19" s="359"/>
      <c r="V19" s="359"/>
      <c r="W19" s="360"/>
    </row>
    <row r="20" customFormat="false" ht="15.4" hidden="false" customHeight="false" outlineLevel="0" collapsed="false">
      <c r="A20" s="31" t="str">
        <f aca="false">'Stmt of Expenses'!C16</f>
        <v>Health and welfare benefits </v>
      </c>
      <c r="B20" s="31"/>
      <c r="C20" s="31" t="n">
        <v>89846</v>
      </c>
      <c r="D20" s="31"/>
      <c r="E20" s="31" t="n">
        <v>59941</v>
      </c>
      <c r="F20" s="31"/>
      <c r="G20" s="31" t="n">
        <v>46971</v>
      </c>
      <c r="H20" s="31"/>
      <c r="I20" s="31" t="n">
        <v>42942</v>
      </c>
      <c r="J20" s="31"/>
      <c r="K20" s="31" t="n">
        <v>94102</v>
      </c>
      <c r="L20" s="31"/>
      <c r="M20" s="31" t="n">
        <f aca="false">SUM(C20:K20)</f>
        <v>333802</v>
      </c>
      <c r="O20" s="153" t="n">
        <v>333802</v>
      </c>
      <c r="P20" s="153" t="n">
        <f aca="false">O20-M20</f>
        <v>0</v>
      </c>
      <c r="S20" s="360"/>
      <c r="T20" s="0"/>
      <c r="U20" s="0"/>
      <c r="V20" s="360"/>
      <c r="W20" s="0"/>
    </row>
    <row r="21" customFormat="false" ht="15.4" hidden="false" customHeight="false" outlineLevel="0" collapsed="false">
      <c r="A21" s="31" t="s">
        <v>80</v>
      </c>
      <c r="B21" s="31"/>
      <c r="C21" s="31" t="n">
        <v>60853</v>
      </c>
      <c r="D21" s="31"/>
      <c r="E21" s="31" t="n">
        <v>21514</v>
      </c>
      <c r="F21" s="31"/>
      <c r="G21" s="31" t="n">
        <v>20944</v>
      </c>
      <c r="H21" s="31"/>
      <c r="I21" s="31" t="n">
        <v>42758</v>
      </c>
      <c r="J21" s="31"/>
      <c r="K21" s="31" t="n">
        <v>61175</v>
      </c>
      <c r="L21" s="31"/>
      <c r="M21" s="31" t="n">
        <f aca="false">SUM(C21:K21)</f>
        <v>207244</v>
      </c>
      <c r="O21" s="153" t="n">
        <v>207244</v>
      </c>
      <c r="P21" s="153" t="n">
        <f aca="false">O21-M21</f>
        <v>0</v>
      </c>
      <c r="S21" s="360"/>
      <c r="T21" s="0"/>
      <c r="U21" s="0"/>
      <c r="V21" s="0"/>
      <c r="W21" s="0"/>
    </row>
    <row r="22" s="72" customFormat="true" ht="15.4" hidden="false" customHeight="false" outlineLevel="0" collapsed="false">
      <c r="A22" s="31" t="s">
        <v>340</v>
      </c>
      <c r="B22" s="31"/>
      <c r="C22" s="31" t="n">
        <v>51951</v>
      </c>
      <c r="D22" s="31"/>
      <c r="E22" s="31" t="n">
        <v>21905</v>
      </c>
      <c r="F22" s="31"/>
      <c r="G22" s="31" t="n">
        <v>24424</v>
      </c>
      <c r="H22" s="31"/>
      <c r="I22" s="31" t="n">
        <v>30613</v>
      </c>
      <c r="J22" s="31"/>
      <c r="K22" s="31" t="n">
        <v>41717</v>
      </c>
      <c r="L22" s="31"/>
      <c r="M22" s="31" t="n">
        <f aca="false">SUM(C22:K22)</f>
        <v>170610</v>
      </c>
      <c r="O22" s="153" t="n">
        <v>170610</v>
      </c>
      <c r="P22" s="153" t="n">
        <f aca="false">O22-M22</f>
        <v>0</v>
      </c>
      <c r="Q22" s="273"/>
      <c r="S22" s="359"/>
    </row>
    <row r="23" customFormat="false" ht="15.4" hidden="false" customHeight="false" outlineLevel="0" collapsed="false">
      <c r="A23" s="31" t="s">
        <v>341</v>
      </c>
      <c r="B23" s="31"/>
      <c r="C23" s="31" t="n">
        <v>0</v>
      </c>
      <c r="D23" s="31"/>
      <c r="E23" s="31" t="n">
        <v>0</v>
      </c>
      <c r="F23" s="31" t="s">
        <v>3</v>
      </c>
      <c r="G23" s="31" t="n">
        <v>0</v>
      </c>
      <c r="H23" s="31"/>
      <c r="I23" s="31" t="n">
        <v>6000</v>
      </c>
      <c r="J23" s="31"/>
      <c r="K23" s="31" t="n">
        <v>12000</v>
      </c>
      <c r="L23" s="31"/>
      <c r="M23" s="31" t="n">
        <f aca="false">SUM(C23:K23)</f>
        <v>18000</v>
      </c>
      <c r="N23" s="72"/>
      <c r="O23" s="153" t="n">
        <v>18000</v>
      </c>
      <c r="P23" s="153" t="n">
        <f aca="false">O23-M23</f>
        <v>0</v>
      </c>
      <c r="S23" s="359"/>
      <c r="T23" s="0"/>
      <c r="U23" s="0"/>
      <c r="V23" s="0"/>
      <c r="W23" s="0"/>
    </row>
    <row r="24" customFormat="false" ht="15.4" hidden="false" customHeight="false" outlineLevel="0" collapsed="false">
      <c r="A24" s="31" t="s">
        <v>110</v>
      </c>
      <c r="B24" s="31"/>
      <c r="C24" s="31" t="n">
        <v>2015</v>
      </c>
      <c r="D24" s="31"/>
      <c r="E24" s="31" t="n">
        <v>2986</v>
      </c>
      <c r="F24" s="31"/>
      <c r="G24" s="31" t="n">
        <v>940</v>
      </c>
      <c r="H24" s="31"/>
      <c r="I24" s="31" t="n">
        <v>647</v>
      </c>
      <c r="J24" s="31"/>
      <c r="K24" s="31" t="n">
        <v>2489</v>
      </c>
      <c r="L24" s="31"/>
      <c r="M24" s="31" t="n">
        <f aca="false">SUM(C24:K24)</f>
        <v>9077</v>
      </c>
      <c r="N24" s="72"/>
      <c r="O24" s="153" t="n">
        <v>9077</v>
      </c>
      <c r="P24" s="153" t="n">
        <f aca="false">O24-M24</f>
        <v>0</v>
      </c>
      <c r="S24" s="359"/>
      <c r="T24" s="0"/>
      <c r="U24" s="0"/>
      <c r="V24" s="0"/>
      <c r="W24" s="0"/>
    </row>
    <row r="25" customFormat="false" ht="15.4" hidden="false" customHeight="false" outlineLevel="0" collapsed="false">
      <c r="A25" s="31" t="s">
        <v>111</v>
      </c>
      <c r="B25" s="31"/>
      <c r="C25" s="31" t="n">
        <v>200</v>
      </c>
      <c r="D25" s="31"/>
      <c r="E25" s="31" t="n">
        <v>361</v>
      </c>
      <c r="F25" s="31"/>
      <c r="G25" s="31" t="n">
        <v>90</v>
      </c>
      <c r="H25" s="31"/>
      <c r="I25" s="31" t="n">
        <v>397</v>
      </c>
      <c r="J25" s="31"/>
      <c r="K25" s="31" t="n">
        <v>766</v>
      </c>
      <c r="L25" s="31"/>
      <c r="M25" s="31" t="n">
        <f aca="false">SUM(C25:K25)</f>
        <v>1814</v>
      </c>
      <c r="N25" s="72"/>
      <c r="O25" s="153" t="n">
        <v>1814</v>
      </c>
      <c r="P25" s="153" t="n">
        <f aca="false">O25-M25</f>
        <v>0</v>
      </c>
      <c r="Q25" s="89"/>
      <c r="S25" s="359"/>
      <c r="T25" s="0"/>
      <c r="U25" s="0"/>
      <c r="V25" s="0"/>
      <c r="W25" s="0"/>
    </row>
    <row r="26" customFormat="false" ht="15.4" hidden="false" customHeight="false" outlineLevel="0" collapsed="false">
      <c r="A26" s="31" t="s">
        <v>112</v>
      </c>
      <c r="B26" s="31"/>
      <c r="C26" s="31" t="n">
        <v>3203</v>
      </c>
      <c r="D26" s="31"/>
      <c r="E26" s="31" t="n">
        <v>3543</v>
      </c>
      <c r="F26" s="31"/>
      <c r="G26" s="31" t="n">
        <v>4667</v>
      </c>
      <c r="H26" s="31"/>
      <c r="I26" s="31" t="n">
        <v>2338</v>
      </c>
      <c r="J26" s="31"/>
      <c r="K26" s="31" t="n">
        <v>4304</v>
      </c>
      <c r="L26" s="31"/>
      <c r="M26" s="31" t="n">
        <f aca="false">SUM(C26:K26)</f>
        <v>18055</v>
      </c>
      <c r="N26" s="72"/>
      <c r="O26" s="153" t="n">
        <v>18055</v>
      </c>
      <c r="P26" s="153" t="n">
        <f aca="false">O26-M26</f>
        <v>0</v>
      </c>
      <c r="S26" s="359"/>
      <c r="T26" s="0"/>
      <c r="U26" s="0"/>
      <c r="V26" s="0"/>
      <c r="W26" s="0"/>
    </row>
    <row r="27" customFormat="false" ht="15.4" hidden="false" customHeight="false" outlineLevel="0" collapsed="false">
      <c r="A27" s="31" t="s">
        <v>113</v>
      </c>
      <c r="B27" s="31"/>
      <c r="C27" s="31" t="n">
        <v>0</v>
      </c>
      <c r="D27" s="31"/>
      <c r="E27" s="31" t="n">
        <v>0</v>
      </c>
      <c r="F27" s="31"/>
      <c r="G27" s="31" t="n">
        <v>0</v>
      </c>
      <c r="H27" s="31"/>
      <c r="I27" s="31" t="n">
        <v>1500</v>
      </c>
      <c r="J27" s="31"/>
      <c r="K27" s="31" t="n">
        <v>0</v>
      </c>
      <c r="L27" s="31"/>
      <c r="M27" s="31" t="n">
        <f aca="false">SUM(C27:K27)</f>
        <v>1500</v>
      </c>
      <c r="N27" s="72"/>
      <c r="O27" s="153" t="n">
        <f aca="false">'Stmt of Expenses'!H28</f>
        <v>1500</v>
      </c>
      <c r="P27" s="153" t="n">
        <f aca="false">O27-M27</f>
        <v>0</v>
      </c>
      <c r="S27" s="359"/>
      <c r="T27" s="0"/>
      <c r="U27" s="0"/>
      <c r="V27" s="0"/>
      <c r="W27" s="0"/>
    </row>
    <row r="28" customFormat="false" ht="15.4" hidden="false" customHeight="false" outlineLevel="0" collapsed="false">
      <c r="A28" s="31" t="s">
        <v>115</v>
      </c>
      <c r="B28" s="31"/>
      <c r="C28" s="31" t="n">
        <v>16700</v>
      </c>
      <c r="D28" s="31"/>
      <c r="E28" s="31" t="n">
        <v>2350</v>
      </c>
      <c r="F28" s="31"/>
      <c r="G28" s="31" t="n">
        <v>2350</v>
      </c>
      <c r="H28" s="31"/>
      <c r="I28" s="31" t="n">
        <v>3500</v>
      </c>
      <c r="J28" s="31"/>
      <c r="K28" s="31" t="n">
        <v>12950</v>
      </c>
      <c r="L28" s="31"/>
      <c r="M28" s="31" t="n">
        <f aca="false">SUM(C28:K28)</f>
        <v>37850</v>
      </c>
      <c r="N28" s="72"/>
      <c r="O28" s="153" t="n">
        <f aca="false">'Stmt of Expenses'!H30</f>
        <v>37850</v>
      </c>
      <c r="P28" s="153" t="n">
        <f aca="false">O28-M28</f>
        <v>0</v>
      </c>
      <c r="S28" s="359"/>
      <c r="T28" s="0"/>
      <c r="U28" s="0"/>
      <c r="V28" s="0"/>
      <c r="W28" s="0"/>
    </row>
    <row r="29" customFormat="false" ht="15.4" hidden="false" customHeight="false" outlineLevel="0" collapsed="false">
      <c r="A29" s="31" t="s">
        <v>119</v>
      </c>
      <c r="B29" s="31"/>
      <c r="C29" s="31" t="n">
        <v>40575</v>
      </c>
      <c r="D29" s="31"/>
      <c r="E29" s="31" t="n">
        <v>0</v>
      </c>
      <c r="F29" s="31"/>
      <c r="G29" s="31" t="n">
        <v>0</v>
      </c>
      <c r="H29" s="31"/>
      <c r="I29" s="31" t="n">
        <v>0</v>
      </c>
      <c r="J29" s="31"/>
      <c r="K29" s="31" t="n">
        <v>0</v>
      </c>
      <c r="L29" s="31"/>
      <c r="M29" s="31" t="n">
        <f aca="false">SUM(C29:K29)</f>
        <v>40575</v>
      </c>
      <c r="N29" s="72"/>
      <c r="O29" s="153" t="n">
        <v>40575</v>
      </c>
      <c r="P29" s="153" t="n">
        <f aca="false">O29-M29</f>
        <v>0</v>
      </c>
      <c r="S29" s="0"/>
      <c r="T29" s="0"/>
      <c r="U29" s="0"/>
      <c r="V29" s="0"/>
      <c r="W29" s="0"/>
    </row>
    <row r="30" customFormat="false" ht="15.4" hidden="false" customHeight="false" outlineLevel="0" collapsed="false">
      <c r="A30" s="31" t="s">
        <v>121</v>
      </c>
      <c r="B30" s="31"/>
      <c r="C30" s="31" t="n">
        <v>87811</v>
      </c>
      <c r="D30" s="31"/>
      <c r="E30" s="31" t="n">
        <v>45942</v>
      </c>
      <c r="F30" s="31"/>
      <c r="G30" s="31" t="n">
        <v>44346</v>
      </c>
      <c r="H30" s="31"/>
      <c r="I30" s="31" t="n">
        <v>90661</v>
      </c>
      <c r="J30" s="31"/>
      <c r="K30" s="31" t="n">
        <v>139063</v>
      </c>
      <c r="L30" s="31"/>
      <c r="M30" s="31" t="n">
        <f aca="false">SUM(C30:K30)</f>
        <v>407823</v>
      </c>
      <c r="N30" s="72"/>
      <c r="O30" s="153" t="n">
        <v>407823</v>
      </c>
      <c r="P30" s="153" t="n">
        <f aca="false">O30-M30</f>
        <v>0</v>
      </c>
      <c r="S30" s="0"/>
      <c r="T30" s="0"/>
      <c r="U30" s="0"/>
      <c r="V30" s="0"/>
      <c r="W30" s="0"/>
    </row>
    <row r="31" customFormat="false" ht="15.4" hidden="false" customHeight="false" outlineLevel="0" collapsed="false">
      <c r="A31" s="31" t="s">
        <v>116</v>
      </c>
      <c r="B31" s="31"/>
      <c r="C31" s="31" t="n">
        <v>0</v>
      </c>
      <c r="D31" s="31"/>
      <c r="E31" s="31" t="n">
        <v>50</v>
      </c>
      <c r="F31" s="31"/>
      <c r="G31" s="31" t="n">
        <v>0</v>
      </c>
      <c r="H31" s="31"/>
      <c r="I31" s="31" t="n">
        <v>0</v>
      </c>
      <c r="J31" s="31"/>
      <c r="K31" s="31" t="n">
        <v>0</v>
      </c>
      <c r="L31" s="31"/>
      <c r="M31" s="31" t="n">
        <f aca="false">SUM(C31:K31)</f>
        <v>50</v>
      </c>
      <c r="N31" s="72"/>
      <c r="O31" s="153" t="n">
        <v>50</v>
      </c>
      <c r="P31" s="153" t="n">
        <f aca="false">O31-M31</f>
        <v>0</v>
      </c>
      <c r="S31" s="0"/>
      <c r="T31" s="0"/>
      <c r="U31" s="0"/>
      <c r="V31" s="0"/>
      <c r="W31" s="0"/>
    </row>
    <row r="32" customFormat="false" ht="17.65" hidden="false" customHeight="false" outlineLevel="0" collapsed="false">
      <c r="A32" s="31" t="s">
        <v>95</v>
      </c>
      <c r="B32" s="31"/>
      <c r="C32" s="100" t="n">
        <v>115</v>
      </c>
      <c r="D32" s="100"/>
      <c r="E32" s="100" t="n">
        <v>2119</v>
      </c>
      <c r="F32" s="100"/>
      <c r="G32" s="100" t="n">
        <v>1497</v>
      </c>
      <c r="H32" s="100"/>
      <c r="I32" s="100" t="n">
        <v>257</v>
      </c>
      <c r="J32" s="100"/>
      <c r="K32" s="100" t="n">
        <v>550</v>
      </c>
      <c r="L32" s="100"/>
      <c r="M32" s="100" t="n">
        <f aca="false">SUM(C32:K32)</f>
        <v>4538</v>
      </c>
      <c r="O32" s="153" t="n">
        <f aca="false">'Stmt of Expenses'!H43</f>
        <v>4538</v>
      </c>
      <c r="P32" s="153" t="n">
        <f aca="false">O32-M32</f>
        <v>0</v>
      </c>
      <c r="S32" s="0"/>
      <c r="T32" s="0"/>
      <c r="U32" s="0"/>
      <c r="V32" s="0"/>
      <c r="W32" s="0"/>
    </row>
    <row r="33" customFormat="false" ht="15.4" hidden="false" customHeight="false" outlineLevel="0" collapsed="false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S33" s="0"/>
      <c r="T33" s="0"/>
      <c r="U33" s="0"/>
      <c r="V33" s="0"/>
      <c r="W33" s="0"/>
    </row>
    <row r="34" customFormat="false" ht="17.65" hidden="false" customHeight="false" outlineLevel="0" collapsed="false">
      <c r="A34" s="31" t="s">
        <v>342</v>
      </c>
      <c r="B34" s="31"/>
      <c r="C34" s="148" t="n">
        <f aca="false">SUM(C17:C32)</f>
        <v>1043893</v>
      </c>
      <c r="D34" s="91"/>
      <c r="E34" s="148" t="n">
        <f aca="false">SUM(E17:E32)</f>
        <v>588662</v>
      </c>
      <c r="F34" s="91"/>
      <c r="G34" s="148" t="n">
        <f aca="false">SUM(G17:G32)</f>
        <v>573447</v>
      </c>
      <c r="H34" s="91"/>
      <c r="I34" s="148" t="n">
        <f aca="false">SUM(I17:I32)</f>
        <v>649488</v>
      </c>
      <c r="J34" s="91"/>
      <c r="K34" s="148" t="n">
        <f aca="false">SUM(K17:K32)</f>
        <v>766566</v>
      </c>
      <c r="L34" s="91"/>
      <c r="M34" s="148" t="n">
        <f aca="false">SUM(M17:M32)</f>
        <v>3622056</v>
      </c>
      <c r="O34" s="322" t="n">
        <f aca="false">SUM(O17:O32)</f>
        <v>3622056</v>
      </c>
      <c r="S34" s="359"/>
      <c r="T34" s="359"/>
      <c r="U34" s="359"/>
      <c r="V34" s="359"/>
      <c r="W34" s="359"/>
    </row>
    <row r="35" customFormat="false" ht="15.4" hidden="false" customHeight="false" outlineLevel="0" collapsed="false">
      <c r="A35" s="269"/>
      <c r="B35" s="269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S35" s="359"/>
      <c r="T35" s="359"/>
      <c r="U35" s="359"/>
      <c r="V35" s="359"/>
      <c r="W35" s="360"/>
    </row>
    <row r="36" customFormat="false" ht="12.75" hidden="false" customHeight="false" outlineLevel="0" collapsed="false"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O36" s="99" t="n">
        <f aca="false">ROUND(O34-M34,0)</f>
        <v>0</v>
      </c>
      <c r="P36" s="99"/>
      <c r="S36" s="359"/>
      <c r="U36" s="359"/>
      <c r="V36" s="360"/>
      <c r="W36" s="360"/>
    </row>
    <row r="37" customFormat="false" ht="12.75" hidden="false" customHeight="false" outlineLevel="0" collapsed="false"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 t="n">
        <f aca="false">'Stmt of Expenses'!H45</f>
        <v>3622056</v>
      </c>
      <c r="O37" s="99"/>
      <c r="P37" s="99"/>
      <c r="S37" s="360"/>
      <c r="U37" s="0"/>
      <c r="V37" s="0"/>
      <c r="W37" s="0"/>
    </row>
    <row r="38" customFormat="false" ht="12.75" hidden="false" customHeight="false" outlineLevel="0" collapsed="false">
      <c r="M38" s="185" t="n">
        <f aca="false">M34-M37</f>
        <v>0</v>
      </c>
      <c r="O38" s="99"/>
      <c r="P38" s="99"/>
      <c r="S38" s="359"/>
      <c r="U38" s="0"/>
      <c r="V38" s="0"/>
      <c r="W38" s="0"/>
    </row>
  </sheetData>
  <mergeCells count="3">
    <mergeCell ref="A4:M4"/>
    <mergeCell ref="A6:M6"/>
    <mergeCell ref="A8:M8"/>
  </mergeCells>
  <printOptions headings="false" gridLines="false" gridLinesSet="true" horizontalCentered="false" verticalCentered="false"/>
  <pageMargins left="0.75" right="0.25" top="0.25" bottom="0.2" header="0.511805555555555" footer="0.2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Roman,Regular"&amp;12- 24 -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90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Q21" activeCellId="0" sqref="BQ21"/>
    </sheetView>
  </sheetViews>
  <sheetFormatPr defaultRowHeight="12.75"/>
  <cols>
    <col collapsed="false" hidden="false" max="1" min="1" style="72" width="6.39795918367347"/>
    <col collapsed="false" hidden="false" max="2" min="2" style="72" width="4.4030612244898"/>
    <col collapsed="false" hidden="false" max="3" min="3" style="72" width="2.39285714285714"/>
    <col collapsed="false" hidden="false" max="4" min="4" style="72" width="11.6020408163265"/>
    <col collapsed="false" hidden="false" max="5" min="5" style="72" width="14.3979591836735"/>
    <col collapsed="false" hidden="true" max="20" min="6" style="72" width="0"/>
    <col collapsed="false" hidden="false" max="21" min="21" style="72" width="1.39285714285714"/>
    <col collapsed="false" hidden="true" max="31" min="22" style="72" width="0"/>
    <col collapsed="false" hidden="false" max="32" min="32" style="83" width="14.3979591836735"/>
    <col collapsed="false" hidden="true" max="33" min="33" style="83" width="0"/>
    <col collapsed="false" hidden="true" max="48" min="34" style="72" width="0"/>
    <col collapsed="false" hidden="false" max="49" min="49" style="83" width="2.39285714285714"/>
    <col collapsed="false" hidden="true" max="58" min="50" style="72" width="0"/>
    <col collapsed="false" hidden="false" max="59" min="59" style="72" width="2.13265306122449"/>
    <col collapsed="false" hidden="false" max="60" min="60" style="72" width="14.3979591836735"/>
    <col collapsed="false" hidden="true" max="61" min="61" style="106" width="0"/>
    <col collapsed="false" hidden="true" max="68" min="62" style="72" width="0"/>
    <col collapsed="false" hidden="false" max="73" min="69" style="72" width="15.8673469387755"/>
    <col collapsed="false" hidden="false" max="74" min="74" style="83" width="3.99489795918367"/>
    <col collapsed="false" hidden="true" max="88" min="75" style="72" width="0"/>
    <col collapsed="false" hidden="false" max="89" min="89" style="72" width="10.3928571428571"/>
    <col collapsed="false" hidden="false" max="1025" min="90" style="72" width="9.13265306122449"/>
  </cols>
  <sheetData>
    <row r="1" s="73" customFormat="true" ht="15.75" hidden="false" customHeight="true" outlineLevel="0" collapsed="false">
      <c r="AF1" s="23"/>
      <c r="AG1" s="23"/>
      <c r="AW1" s="23"/>
      <c r="BI1" s="31"/>
      <c r="BV1" s="23"/>
    </row>
    <row r="2" s="73" customFormat="true" ht="15.75" hidden="false" customHeight="true" outlineLevel="0" collapsed="false">
      <c r="AF2" s="23"/>
      <c r="AG2" s="23"/>
      <c r="AW2" s="23"/>
      <c r="BI2" s="31"/>
      <c r="BV2" s="23"/>
    </row>
    <row r="3" s="73" customFormat="true" ht="15.75" hidden="false" customHeight="true" outlineLevel="0" collapsed="false">
      <c r="AF3" s="23"/>
      <c r="AG3" s="23"/>
      <c r="AW3" s="23"/>
      <c r="BI3" s="31"/>
      <c r="BV3" s="23"/>
    </row>
    <row r="4" s="107" customFormat="true" ht="19.15" hidden="false" customHeight="true" outlineLevel="0" collapsed="false">
      <c r="C4" s="108" t="s">
        <v>0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9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</row>
    <row r="5" s="111" customFormat="true" ht="21.2" hidden="false" customHeight="true" outlineLevel="0" collapsed="false">
      <c r="C5" s="108" t="s">
        <v>85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9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</row>
    <row r="6" s="79" customFormat="true" ht="22.9" hidden="false" customHeight="true" outlineLevel="0" collapsed="false">
      <c r="C6" s="112" t="n">
        <v>43465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3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</row>
    <row r="7" s="73" customFormat="true" ht="16.5" hidden="true" customHeight="true" outlineLevel="0" collapsed="false"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6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6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7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</row>
    <row r="8" customFormat="false" ht="16.5" hidden="false" customHeight="true" outlineLevel="0" collapsed="false">
      <c r="A8" s="73"/>
      <c r="B8" s="73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8" t="n">
        <v>43465</v>
      </c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9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6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117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89" customFormat="true" ht="21" hidden="true" customHeight="true" outlineLevel="0" collapsed="false">
      <c r="C9" s="73"/>
      <c r="D9" s="73"/>
      <c r="E9" s="73"/>
      <c r="F9" s="120" t="n">
        <v>43465</v>
      </c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1"/>
      <c r="V9" s="122" t="s">
        <v>86</v>
      </c>
      <c r="W9" s="121"/>
      <c r="X9" s="122" t="s">
        <v>87</v>
      </c>
      <c r="Y9" s="121"/>
      <c r="Z9" s="122" t="s">
        <v>88</v>
      </c>
      <c r="AA9" s="121"/>
      <c r="AB9" s="80" t="s">
        <v>89</v>
      </c>
      <c r="AC9" s="121"/>
      <c r="AD9" s="122" t="s">
        <v>90</v>
      </c>
      <c r="AE9" s="121"/>
      <c r="AF9" s="122" t="s">
        <v>20</v>
      </c>
      <c r="AG9" s="123"/>
      <c r="AH9" s="120" t="n">
        <v>43100</v>
      </c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1"/>
      <c r="BI9" s="124"/>
      <c r="BJ9" s="121"/>
      <c r="BK9" s="121"/>
      <c r="BL9" s="125" t="n">
        <v>0.559861612058089</v>
      </c>
      <c r="BM9" s="121" t="s">
        <v>91</v>
      </c>
      <c r="BN9" s="121" t="s">
        <v>89</v>
      </c>
      <c r="BO9" s="121" t="s">
        <v>92</v>
      </c>
      <c r="BP9" s="121"/>
      <c r="BQ9" s="121"/>
      <c r="BR9" s="121"/>
      <c r="BS9" s="121"/>
      <c r="BT9" s="121"/>
      <c r="BU9" s="121"/>
      <c r="BV9" s="23"/>
      <c r="BW9" s="82" t="n">
        <v>2003</v>
      </c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</row>
    <row r="10" customFormat="false" ht="4.7" hidden="false" customHeight="true" outlineLevel="1" collapsed="false">
      <c r="A10" s="89"/>
      <c r="B10" s="89"/>
      <c r="C10" s="73"/>
      <c r="D10" s="73"/>
      <c r="E10" s="73"/>
      <c r="F10" s="126"/>
      <c r="G10" s="126"/>
      <c r="H10" s="126"/>
      <c r="I10" s="126"/>
      <c r="J10" s="126"/>
      <c r="K10" s="126"/>
      <c r="L10" s="126"/>
      <c r="M10" s="126"/>
      <c r="N10" s="127" t="s">
        <v>6</v>
      </c>
      <c r="O10" s="126"/>
      <c r="P10" s="126"/>
      <c r="Q10" s="126"/>
      <c r="R10" s="126"/>
      <c r="S10" s="126"/>
      <c r="T10" s="126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23"/>
      <c r="AG10" s="23"/>
      <c r="AH10" s="126"/>
      <c r="AI10" s="126"/>
      <c r="AJ10" s="126"/>
      <c r="AK10" s="126"/>
      <c r="AL10" s="126"/>
      <c r="AM10" s="126"/>
      <c r="AN10" s="126"/>
      <c r="AO10" s="126"/>
      <c r="AP10" s="127" t="s">
        <v>6</v>
      </c>
      <c r="AQ10" s="126"/>
      <c r="AR10" s="126"/>
      <c r="AS10" s="126"/>
      <c r="AT10" s="126"/>
      <c r="AU10" s="126"/>
      <c r="AV10" s="126"/>
      <c r="AW10" s="23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31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23"/>
      <c r="BW10" s="73"/>
      <c r="BX10" s="73"/>
      <c r="BY10" s="73"/>
      <c r="BZ10" s="73"/>
      <c r="CA10" s="73"/>
      <c r="CB10" s="73"/>
      <c r="CC10" s="73"/>
      <c r="CD10" s="73"/>
      <c r="CE10" s="85" t="s">
        <v>6</v>
      </c>
      <c r="CF10" s="73"/>
      <c r="CG10" s="73"/>
      <c r="CH10" s="73"/>
      <c r="CI10" s="73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3.7" hidden="false" customHeight="true" outlineLevel="0" collapsed="false">
      <c r="A11" s="89"/>
      <c r="B11" s="89"/>
      <c r="C11" s="73"/>
      <c r="D11" s="73"/>
      <c r="E11" s="73"/>
      <c r="F11" s="127" t="s">
        <v>93</v>
      </c>
      <c r="G11" s="126"/>
      <c r="H11" s="127" t="s">
        <v>94</v>
      </c>
      <c r="I11" s="126"/>
      <c r="J11" s="127" t="s">
        <v>95</v>
      </c>
      <c r="K11" s="126"/>
      <c r="L11" s="126"/>
      <c r="M11" s="126"/>
      <c r="N11" s="127" t="s">
        <v>15</v>
      </c>
      <c r="O11" s="126"/>
      <c r="P11" s="127" t="s">
        <v>16</v>
      </c>
      <c r="Q11" s="127"/>
      <c r="R11" s="128" t="s">
        <v>17</v>
      </c>
      <c r="S11" s="126"/>
      <c r="T11" s="126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23"/>
      <c r="AG11" s="23"/>
      <c r="AH11" s="127" t="s">
        <v>93</v>
      </c>
      <c r="AI11" s="126"/>
      <c r="AJ11" s="127" t="s">
        <v>94</v>
      </c>
      <c r="AK11" s="126"/>
      <c r="AL11" s="127" t="s">
        <v>95</v>
      </c>
      <c r="AM11" s="126"/>
      <c r="AN11" s="126"/>
      <c r="AO11" s="126"/>
      <c r="AP11" s="127" t="s">
        <v>15</v>
      </c>
      <c r="AQ11" s="126"/>
      <c r="AR11" s="127" t="s">
        <v>16</v>
      </c>
      <c r="AS11" s="127"/>
      <c r="AT11" s="128"/>
      <c r="AU11" s="126"/>
      <c r="AV11" s="126"/>
      <c r="AW11" s="23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31"/>
      <c r="BJ11" s="73"/>
      <c r="BK11" s="73"/>
      <c r="BL11" s="129" t="n">
        <v>0.4536</v>
      </c>
      <c r="BM11" s="129" t="n">
        <v>0.1604</v>
      </c>
      <c r="BN11" s="129" t="n">
        <v>0.0294</v>
      </c>
      <c r="BO11" s="129" t="n">
        <v>0.3566</v>
      </c>
      <c r="BP11" s="73"/>
      <c r="BQ11" s="73"/>
      <c r="BR11" s="73"/>
      <c r="BS11" s="73"/>
      <c r="BT11" s="73"/>
      <c r="BU11" s="73"/>
      <c r="BV11" s="23"/>
      <c r="BW11" s="85" t="s">
        <v>93</v>
      </c>
      <c r="BX11" s="73"/>
      <c r="BY11" s="85" t="s">
        <v>94</v>
      </c>
      <c r="BZ11" s="73"/>
      <c r="CA11" s="85" t="s">
        <v>95</v>
      </c>
      <c r="CB11" s="73"/>
      <c r="CC11" s="73"/>
      <c r="CD11" s="73"/>
      <c r="CE11" s="85" t="s">
        <v>15</v>
      </c>
      <c r="CF11" s="73"/>
      <c r="CG11" s="85" t="s">
        <v>16</v>
      </c>
      <c r="CH11" s="73"/>
      <c r="CI11" s="73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3.7" hidden="false" customHeight="true" outlineLevel="0" collapsed="false">
      <c r="A12" s="89"/>
      <c r="B12" s="89"/>
      <c r="C12" s="73" t="s">
        <v>96</v>
      </c>
      <c r="D12" s="73"/>
      <c r="E12" s="73"/>
      <c r="F12" s="130" t="n">
        <v>1646012</v>
      </c>
      <c r="G12" s="130"/>
      <c r="H12" s="130" t="n">
        <v>1886651</v>
      </c>
      <c r="I12" s="130"/>
      <c r="J12" s="130" t="n">
        <v>0</v>
      </c>
      <c r="K12" s="130"/>
      <c r="L12" s="130" t="n">
        <v>3532663</v>
      </c>
      <c r="M12" s="130"/>
      <c r="N12" s="130" t="n">
        <v>434164</v>
      </c>
      <c r="O12" s="130"/>
      <c r="P12" s="130" t="n">
        <v>0</v>
      </c>
      <c r="Q12" s="130"/>
      <c r="R12" s="130" t="n">
        <v>0</v>
      </c>
      <c r="S12" s="130"/>
      <c r="T12" s="130" t="n">
        <v>3966827</v>
      </c>
      <c r="U12" s="91"/>
      <c r="V12" s="91" t="n">
        <v>1638679</v>
      </c>
      <c r="W12" s="91"/>
      <c r="X12" s="91" t="n">
        <v>434164</v>
      </c>
      <c r="Y12" s="91"/>
      <c r="Z12" s="91" t="n">
        <v>500337</v>
      </c>
      <c r="AA12" s="91"/>
      <c r="AB12" s="91" t="n">
        <v>133713</v>
      </c>
      <c r="AC12" s="91"/>
      <c r="AD12" s="91" t="n">
        <v>1259934</v>
      </c>
      <c r="AE12" s="91"/>
      <c r="AF12" s="91" t="n">
        <v>3966827</v>
      </c>
      <c r="AG12" s="91"/>
      <c r="AH12" s="130" t="n">
        <v>1398518</v>
      </c>
      <c r="AI12" s="130"/>
      <c r="AJ12" s="130" t="n">
        <v>1705603</v>
      </c>
      <c r="AK12" s="130"/>
      <c r="AL12" s="130" t="n">
        <v>0</v>
      </c>
      <c r="AM12" s="130"/>
      <c r="AN12" s="130" t="n">
        <v>3104121</v>
      </c>
      <c r="AO12" s="130"/>
      <c r="AP12" s="130" t="n">
        <v>557614</v>
      </c>
      <c r="AQ12" s="130"/>
      <c r="AR12" s="130" t="n">
        <v>0</v>
      </c>
      <c r="AS12" s="130"/>
      <c r="AT12" s="130" t="n">
        <v>0</v>
      </c>
      <c r="AU12" s="130"/>
      <c r="AV12" s="130" t="n">
        <v>3661735</v>
      </c>
      <c r="AW12" s="91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31" t="n">
        <v>0</v>
      </c>
      <c r="BJ12" s="91" t="n">
        <v>0</v>
      </c>
      <c r="BK12" s="31" t="n">
        <v>3104121</v>
      </c>
      <c r="BL12" s="31" t="n">
        <v>1408029.2856</v>
      </c>
      <c r="BM12" s="31" t="n">
        <v>497901.0084</v>
      </c>
      <c r="BN12" s="31" t="n">
        <v>91261.1574</v>
      </c>
      <c r="BO12" s="31" t="n">
        <v>1106929.5486</v>
      </c>
      <c r="BP12" s="31" t="n">
        <v>0</v>
      </c>
      <c r="BQ12" s="91"/>
      <c r="BR12" s="91"/>
      <c r="BS12" s="91"/>
      <c r="BT12" s="91"/>
      <c r="BU12" s="91"/>
      <c r="BV12" s="91"/>
      <c r="BW12" s="91" t="n">
        <v>1177416</v>
      </c>
      <c r="BX12" s="91"/>
      <c r="BY12" s="91" t="n">
        <v>949027</v>
      </c>
      <c r="BZ12" s="91"/>
      <c r="CA12" s="91" t="n">
        <v>17006</v>
      </c>
      <c r="CB12" s="91"/>
      <c r="CC12" s="91" t="n">
        <v>2143449</v>
      </c>
      <c r="CD12" s="91"/>
      <c r="CE12" s="91" t="n">
        <v>226760</v>
      </c>
      <c r="CF12" s="91"/>
      <c r="CG12" s="91" t="n">
        <v>0</v>
      </c>
      <c r="CH12" s="91"/>
      <c r="CI12" s="91" t="n">
        <v>2370209</v>
      </c>
      <c r="CJ12" s="0"/>
      <c r="CK12" s="0"/>
      <c r="CL12" s="0"/>
      <c r="CM12" s="0"/>
      <c r="CN12" s="0"/>
      <c r="CO12" s="0"/>
      <c r="CP12" s="131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3.7" hidden="false" customHeight="true" outlineLevel="0" collapsed="false">
      <c r="A13" s="89"/>
      <c r="B13" s="89"/>
      <c r="C13" s="73" t="s">
        <v>97</v>
      </c>
      <c r="D13" s="73"/>
      <c r="E13" s="73"/>
      <c r="F13" s="132" t="n">
        <v>83230</v>
      </c>
      <c r="G13" s="132"/>
      <c r="H13" s="132" t="n">
        <v>0</v>
      </c>
      <c r="I13" s="132"/>
      <c r="J13" s="132" t="n">
        <v>0</v>
      </c>
      <c r="K13" s="132"/>
      <c r="L13" s="132" t="n">
        <v>83230</v>
      </c>
      <c r="M13" s="132"/>
      <c r="N13" s="132" t="n">
        <v>5756</v>
      </c>
      <c r="O13" s="132"/>
      <c r="P13" s="132" t="n">
        <v>0</v>
      </c>
      <c r="Q13" s="132"/>
      <c r="R13" s="132" t="n">
        <v>0</v>
      </c>
      <c r="S13" s="132"/>
      <c r="T13" s="132" t="n">
        <v>88986</v>
      </c>
      <c r="U13" s="31"/>
      <c r="V13" s="31" t="n">
        <v>47525</v>
      </c>
      <c r="W13" s="31"/>
      <c r="X13" s="31" t="n">
        <v>5756</v>
      </c>
      <c r="Y13" s="31"/>
      <c r="Z13" s="31" t="n">
        <v>0</v>
      </c>
      <c r="AA13" s="31"/>
      <c r="AB13" s="31" t="n">
        <v>0</v>
      </c>
      <c r="AC13" s="31"/>
      <c r="AD13" s="31" t="n">
        <v>35705</v>
      </c>
      <c r="AE13" s="31"/>
      <c r="AF13" s="31" t="n">
        <v>88986</v>
      </c>
      <c r="AG13" s="91"/>
      <c r="AH13" s="132" t="n">
        <v>41525</v>
      </c>
      <c r="AI13" s="132"/>
      <c r="AJ13" s="132" t="n">
        <v>0</v>
      </c>
      <c r="AK13" s="132"/>
      <c r="AL13" s="132" t="n">
        <v>0</v>
      </c>
      <c r="AM13" s="132"/>
      <c r="AN13" s="132" t="n">
        <v>41525</v>
      </c>
      <c r="AO13" s="132"/>
      <c r="AP13" s="132" t="n">
        <v>4080</v>
      </c>
      <c r="AQ13" s="132"/>
      <c r="AR13" s="132" t="n">
        <v>0</v>
      </c>
      <c r="AS13" s="132"/>
      <c r="AT13" s="132" t="n">
        <v>0</v>
      </c>
      <c r="AU13" s="132"/>
      <c r="AV13" s="132" t="n">
        <v>45605</v>
      </c>
      <c r="AW13" s="31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31" t="n">
        <v>0</v>
      </c>
      <c r="BJ13" s="31" t="n">
        <v>0</v>
      </c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 t="n">
        <v>4277</v>
      </c>
      <c r="BX13" s="31"/>
      <c r="BY13" s="31" t="n">
        <v>0</v>
      </c>
      <c r="BZ13" s="31"/>
      <c r="CA13" s="31" t="n">
        <v>0</v>
      </c>
      <c r="CB13" s="31"/>
      <c r="CC13" s="31" t="n">
        <v>4277</v>
      </c>
      <c r="CD13" s="31"/>
      <c r="CE13" s="31" t="n">
        <v>11092</v>
      </c>
      <c r="CF13" s="31"/>
      <c r="CG13" s="31" t="n">
        <v>0</v>
      </c>
      <c r="CH13" s="31"/>
      <c r="CI13" s="31" t="n">
        <v>15369</v>
      </c>
      <c r="CJ13" s="0"/>
      <c r="CK13" s="133"/>
      <c r="CL13" s="0"/>
      <c r="CM13" s="0"/>
      <c r="CN13" s="0"/>
      <c r="CO13" s="0"/>
      <c r="CP13" s="131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3.7" hidden="false" customHeight="true" outlineLevel="0" collapsed="false">
      <c r="A14" s="89"/>
      <c r="B14" s="89"/>
      <c r="C14" s="73" t="s">
        <v>98</v>
      </c>
      <c r="D14" s="73"/>
      <c r="E14" s="73"/>
      <c r="F14" s="134" t="n">
        <v>148052</v>
      </c>
      <c r="G14" s="132"/>
      <c r="H14" s="132" t="n">
        <v>106403</v>
      </c>
      <c r="I14" s="132"/>
      <c r="J14" s="132" t="n">
        <v>0</v>
      </c>
      <c r="K14" s="132"/>
      <c r="L14" s="132" t="n">
        <v>254455</v>
      </c>
      <c r="M14" s="132"/>
      <c r="N14" s="132" t="n">
        <v>31273</v>
      </c>
      <c r="O14" s="132"/>
      <c r="P14" s="132" t="n">
        <v>0</v>
      </c>
      <c r="Q14" s="132"/>
      <c r="R14" s="132" t="n">
        <v>0</v>
      </c>
      <c r="S14" s="132"/>
      <c r="T14" s="132" t="n">
        <v>285728</v>
      </c>
      <c r="U14" s="31"/>
      <c r="V14" s="31" t="n">
        <v>117143</v>
      </c>
      <c r="W14" s="31"/>
      <c r="X14" s="31" t="n">
        <v>31273</v>
      </c>
      <c r="Y14" s="31"/>
      <c r="Z14" s="31" t="n">
        <v>29033</v>
      </c>
      <c r="AA14" s="31"/>
      <c r="AB14" s="31" t="n">
        <v>10320</v>
      </c>
      <c r="AC14" s="31"/>
      <c r="AD14" s="31" t="n">
        <v>97959</v>
      </c>
      <c r="AE14" s="31"/>
      <c r="AF14" s="31" t="n">
        <v>285728</v>
      </c>
      <c r="AG14" s="91"/>
      <c r="AH14" s="134" t="n">
        <v>120742</v>
      </c>
      <c r="AI14" s="132"/>
      <c r="AJ14" s="134" t="n">
        <v>105641</v>
      </c>
      <c r="AK14" s="132"/>
      <c r="AL14" s="132" t="n">
        <v>0</v>
      </c>
      <c r="AM14" s="132"/>
      <c r="AN14" s="132" t="n">
        <v>226383</v>
      </c>
      <c r="AO14" s="132"/>
      <c r="AP14" s="134" t="n">
        <v>40667</v>
      </c>
      <c r="AQ14" s="132"/>
      <c r="AR14" s="132" t="n">
        <v>0</v>
      </c>
      <c r="AS14" s="132"/>
      <c r="AT14" s="132" t="n">
        <v>0</v>
      </c>
      <c r="AU14" s="132"/>
      <c r="AV14" s="132" t="n">
        <v>267050</v>
      </c>
      <c r="AW14" s="31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31" t="n">
        <v>0</v>
      </c>
      <c r="BJ14" s="31" t="n">
        <v>0</v>
      </c>
      <c r="BK14" s="31" t="n">
        <v>226383</v>
      </c>
      <c r="BL14" s="31" t="n">
        <v>102687.3288</v>
      </c>
      <c r="BM14" s="31" t="n">
        <v>36311.8332</v>
      </c>
      <c r="BN14" s="31" t="n">
        <v>6655.6602</v>
      </c>
      <c r="BO14" s="31" t="n">
        <v>80728.1778</v>
      </c>
      <c r="BP14" s="31" t="n">
        <v>0</v>
      </c>
      <c r="BQ14" s="31"/>
      <c r="BR14" s="31"/>
      <c r="BS14" s="31"/>
      <c r="BT14" s="31"/>
      <c r="BU14" s="31"/>
      <c r="BV14" s="31"/>
      <c r="BW14" s="31" t="n">
        <v>96372</v>
      </c>
      <c r="BX14" s="31"/>
      <c r="BY14" s="31" t="n">
        <v>69661</v>
      </c>
      <c r="BZ14" s="31"/>
      <c r="CA14" s="31" t="n">
        <v>1424</v>
      </c>
      <c r="CB14" s="31"/>
      <c r="CC14" s="31" t="n">
        <v>167457</v>
      </c>
      <c r="CD14" s="31"/>
      <c r="CE14" s="31" t="n">
        <v>17473</v>
      </c>
      <c r="CF14" s="31"/>
      <c r="CG14" s="31" t="n">
        <v>0</v>
      </c>
      <c r="CH14" s="31"/>
      <c r="CI14" s="31" t="n">
        <v>184930</v>
      </c>
      <c r="CJ14" s="0"/>
      <c r="CK14" s="0"/>
      <c r="CL14" s="0"/>
      <c r="CM14" s="0"/>
      <c r="CN14" s="0"/>
      <c r="CO14" s="0"/>
      <c r="CP14" s="131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3.7" hidden="false" customHeight="true" outlineLevel="0" collapsed="false">
      <c r="A15" s="89"/>
      <c r="B15" s="89"/>
      <c r="C15" s="73" t="s">
        <v>99</v>
      </c>
      <c r="D15" s="73"/>
      <c r="E15" s="73"/>
      <c r="F15" s="134" t="n">
        <v>365943</v>
      </c>
      <c r="G15" s="132"/>
      <c r="H15" s="134" t="n">
        <v>378064</v>
      </c>
      <c r="I15" s="132"/>
      <c r="J15" s="132" t="n">
        <v>0</v>
      </c>
      <c r="K15" s="132"/>
      <c r="L15" s="132" t="n">
        <v>744007</v>
      </c>
      <c r="M15" s="132"/>
      <c r="N15" s="134" t="n">
        <v>86053</v>
      </c>
      <c r="O15" s="132"/>
      <c r="P15" s="132" t="n">
        <v>276106</v>
      </c>
      <c r="Q15" s="132"/>
      <c r="R15" s="132" t="n">
        <v>0</v>
      </c>
      <c r="S15" s="132"/>
      <c r="T15" s="132" t="n">
        <v>1106166</v>
      </c>
      <c r="U15" s="31"/>
      <c r="V15" s="31" t="n">
        <v>562270</v>
      </c>
      <c r="W15" s="31"/>
      <c r="X15" s="31" t="n">
        <v>86053</v>
      </c>
      <c r="Y15" s="31"/>
      <c r="Z15" s="31" t="n">
        <v>71761</v>
      </c>
      <c r="AA15" s="31"/>
      <c r="AB15" s="31" t="n">
        <v>25508</v>
      </c>
      <c r="AC15" s="31"/>
      <c r="AD15" s="31" t="n">
        <v>360574</v>
      </c>
      <c r="AE15" s="31"/>
      <c r="AF15" s="31" t="n">
        <v>1106166</v>
      </c>
      <c r="AG15" s="91"/>
      <c r="AH15" s="134" t="n">
        <v>432152</v>
      </c>
      <c r="AI15" s="132"/>
      <c r="AJ15" s="134" t="n">
        <v>326808</v>
      </c>
      <c r="AK15" s="132"/>
      <c r="AL15" s="132" t="n">
        <v>0</v>
      </c>
      <c r="AM15" s="132"/>
      <c r="AN15" s="132" t="n">
        <v>758960</v>
      </c>
      <c r="AO15" s="132"/>
      <c r="AP15" s="134" t="n">
        <v>127984</v>
      </c>
      <c r="AQ15" s="132"/>
      <c r="AR15" s="135" t="n">
        <v>-46502</v>
      </c>
      <c r="AS15" s="135"/>
      <c r="AT15" s="132" t="n">
        <v>0</v>
      </c>
      <c r="AU15" s="132"/>
      <c r="AV15" s="132" t="n">
        <v>840442</v>
      </c>
      <c r="AW15" s="31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31" t="n">
        <v>0</v>
      </c>
      <c r="BJ15" s="31" t="n">
        <v>0</v>
      </c>
      <c r="BK15" s="31" t="n">
        <v>712458</v>
      </c>
      <c r="BL15" s="31" t="n">
        <v>323170.9488</v>
      </c>
      <c r="BM15" s="31" t="n">
        <v>114278.2632</v>
      </c>
      <c r="BN15" s="31" t="n">
        <v>20946.2652</v>
      </c>
      <c r="BO15" s="31" t="n">
        <v>254062.5228</v>
      </c>
      <c r="BP15" s="31" t="n">
        <v>0</v>
      </c>
      <c r="BQ15" s="31"/>
      <c r="BR15" s="31"/>
      <c r="BS15" s="31"/>
      <c r="BT15" s="31"/>
      <c r="BU15" s="31"/>
      <c r="BV15" s="31"/>
      <c r="BW15" s="31" t="n">
        <v>260987</v>
      </c>
      <c r="BX15" s="31"/>
      <c r="BY15" s="31" t="n">
        <v>189823</v>
      </c>
      <c r="BZ15" s="31"/>
      <c r="CA15" s="31" t="n">
        <v>3402</v>
      </c>
      <c r="CB15" s="31"/>
      <c r="CC15" s="31" t="n">
        <v>454212</v>
      </c>
      <c r="CD15" s="31"/>
      <c r="CE15" s="31" t="n">
        <v>45351</v>
      </c>
      <c r="CF15" s="31"/>
      <c r="CG15" s="31" t="n">
        <v>0</v>
      </c>
      <c r="CH15" s="31"/>
      <c r="CI15" s="31" t="n">
        <v>499563</v>
      </c>
      <c r="CJ15" s="0"/>
      <c r="CK15" s="0"/>
      <c r="CL15" s="0"/>
      <c r="CM15" s="0"/>
      <c r="CN15" s="0"/>
      <c r="CO15" s="0"/>
      <c r="CP15" s="131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.7" hidden="false" customHeight="true" outlineLevel="0" collapsed="false">
      <c r="A16" s="89"/>
      <c r="B16" s="89"/>
      <c r="C16" s="73" t="s">
        <v>100</v>
      </c>
      <c r="D16" s="73"/>
      <c r="E16" s="73"/>
      <c r="F16" s="134" t="n">
        <v>292662</v>
      </c>
      <c r="G16" s="132"/>
      <c r="H16" s="134" t="n">
        <v>333802</v>
      </c>
      <c r="I16" s="132"/>
      <c r="J16" s="132" t="n">
        <v>0</v>
      </c>
      <c r="K16" s="132"/>
      <c r="L16" s="132" t="n">
        <v>626464</v>
      </c>
      <c r="M16" s="132"/>
      <c r="N16" s="135" t="n">
        <v>76992</v>
      </c>
      <c r="O16" s="132"/>
      <c r="P16" s="132" t="n">
        <v>0</v>
      </c>
      <c r="Q16" s="132"/>
      <c r="R16" s="132" t="n">
        <v>0</v>
      </c>
      <c r="S16" s="132"/>
      <c r="T16" s="132" t="n">
        <v>703456</v>
      </c>
      <c r="U16" s="31"/>
      <c r="V16" s="31" t="n">
        <v>355033</v>
      </c>
      <c r="W16" s="31"/>
      <c r="X16" s="31" t="n">
        <v>76992</v>
      </c>
      <c r="Y16" s="31"/>
      <c r="Z16" s="31" t="n">
        <v>57391</v>
      </c>
      <c r="AA16" s="31"/>
      <c r="AB16" s="31" t="n">
        <v>20400</v>
      </c>
      <c r="AC16" s="31"/>
      <c r="AD16" s="31" t="n">
        <v>193640</v>
      </c>
      <c r="AE16" s="31"/>
      <c r="AF16" s="31" t="n">
        <v>703456</v>
      </c>
      <c r="AG16" s="91"/>
      <c r="AH16" s="134" t="n">
        <v>236508</v>
      </c>
      <c r="AI16" s="132"/>
      <c r="AJ16" s="134" t="n">
        <v>325350</v>
      </c>
      <c r="AK16" s="132"/>
      <c r="AL16" s="132" t="n">
        <v>0</v>
      </c>
      <c r="AM16" s="132"/>
      <c r="AN16" s="132" t="n">
        <v>561858</v>
      </c>
      <c r="AO16" s="132"/>
      <c r="AP16" s="134" t="n">
        <v>100930</v>
      </c>
      <c r="AQ16" s="132"/>
      <c r="AR16" s="132" t="n">
        <v>0</v>
      </c>
      <c r="AS16" s="132"/>
      <c r="AT16" s="132" t="n">
        <v>0</v>
      </c>
      <c r="AU16" s="132"/>
      <c r="AV16" s="132" t="n">
        <v>662788</v>
      </c>
      <c r="AW16" s="31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31" t="n">
        <v>0</v>
      </c>
      <c r="BJ16" s="31" t="n">
        <v>0</v>
      </c>
      <c r="BK16" s="31" t="n">
        <v>561858</v>
      </c>
      <c r="BL16" s="31" t="n">
        <v>254858.7888</v>
      </c>
      <c r="BM16" s="31" t="n">
        <v>90122.0232</v>
      </c>
      <c r="BN16" s="31" t="n">
        <v>16518.6252</v>
      </c>
      <c r="BO16" s="31" t="n">
        <v>200358.5628</v>
      </c>
      <c r="BP16" s="31" t="n">
        <v>0</v>
      </c>
      <c r="BQ16" s="31"/>
      <c r="BR16" s="31"/>
      <c r="BS16" s="31"/>
      <c r="BT16" s="31"/>
      <c r="BU16" s="31"/>
      <c r="BV16" s="31"/>
      <c r="BW16" s="31" t="n">
        <v>302749</v>
      </c>
      <c r="BX16" s="31"/>
      <c r="BY16" s="31" t="n">
        <v>186092</v>
      </c>
      <c r="BZ16" s="31"/>
      <c r="CA16" s="31" t="n">
        <v>-318</v>
      </c>
      <c r="CB16" s="31"/>
      <c r="CC16" s="31" t="n">
        <v>488523</v>
      </c>
      <c r="CD16" s="31"/>
      <c r="CE16" s="31" t="n">
        <v>71026</v>
      </c>
      <c r="CF16" s="31"/>
      <c r="CG16" s="31" t="n">
        <v>0</v>
      </c>
      <c r="CH16" s="31"/>
      <c r="CI16" s="31" t="n">
        <v>559549</v>
      </c>
      <c r="CJ16" s="0"/>
      <c r="CK16" s="0"/>
      <c r="CL16" s="0"/>
      <c r="CM16" s="0"/>
      <c r="CN16" s="0"/>
      <c r="CO16" s="0"/>
      <c r="CP16" s="131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3.7" hidden="false" customHeight="true" outlineLevel="0" collapsed="false">
      <c r="A17" s="89"/>
      <c r="B17" s="89"/>
      <c r="C17" s="73" t="s">
        <v>101</v>
      </c>
      <c r="D17" s="73"/>
      <c r="E17" s="73"/>
      <c r="F17" s="134" t="n">
        <v>394761</v>
      </c>
      <c r="G17" s="132"/>
      <c r="H17" s="132" t="n">
        <v>0</v>
      </c>
      <c r="I17" s="132"/>
      <c r="J17" s="132" t="n">
        <v>0</v>
      </c>
      <c r="K17" s="132"/>
      <c r="L17" s="132" t="n">
        <v>394761</v>
      </c>
      <c r="M17" s="132"/>
      <c r="N17" s="132" t="n">
        <v>0</v>
      </c>
      <c r="O17" s="132"/>
      <c r="P17" s="132" t="n">
        <v>0</v>
      </c>
      <c r="Q17" s="132"/>
      <c r="R17" s="132" t="n">
        <v>0</v>
      </c>
      <c r="S17" s="132"/>
      <c r="T17" s="132" t="n">
        <v>394761</v>
      </c>
      <c r="U17" s="31"/>
      <c r="V17" s="31" t="n">
        <v>225413</v>
      </c>
      <c r="W17" s="31"/>
      <c r="X17" s="31" t="n">
        <v>0</v>
      </c>
      <c r="Y17" s="31"/>
      <c r="Z17" s="31" t="n">
        <v>0</v>
      </c>
      <c r="AA17" s="31"/>
      <c r="AB17" s="31" t="n">
        <v>0</v>
      </c>
      <c r="AC17" s="31"/>
      <c r="AD17" s="31" t="n">
        <v>169348</v>
      </c>
      <c r="AE17" s="31"/>
      <c r="AF17" s="31" t="n">
        <v>394761</v>
      </c>
      <c r="AG17" s="91"/>
      <c r="AH17" s="134" t="n">
        <v>415324</v>
      </c>
      <c r="AI17" s="132"/>
      <c r="AJ17" s="132" t="n">
        <v>0</v>
      </c>
      <c r="AK17" s="132"/>
      <c r="AL17" s="132" t="n">
        <v>0</v>
      </c>
      <c r="AM17" s="132"/>
      <c r="AN17" s="132" t="n">
        <v>415324</v>
      </c>
      <c r="AO17" s="132"/>
      <c r="AP17" s="132" t="n">
        <v>0</v>
      </c>
      <c r="AQ17" s="132"/>
      <c r="AR17" s="132" t="n">
        <v>0</v>
      </c>
      <c r="AS17" s="132"/>
      <c r="AT17" s="132" t="n">
        <v>0</v>
      </c>
      <c r="AU17" s="132"/>
      <c r="AV17" s="132" t="n">
        <v>415324</v>
      </c>
      <c r="AW17" s="31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31" t="n">
        <v>0</v>
      </c>
      <c r="BJ17" s="31" t="n">
        <v>0</v>
      </c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 t="n">
        <v>211100</v>
      </c>
      <c r="BX17" s="31"/>
      <c r="BY17" s="31" t="n">
        <v>0</v>
      </c>
      <c r="BZ17" s="31"/>
      <c r="CA17" s="31" t="n">
        <v>0</v>
      </c>
      <c r="CB17" s="31"/>
      <c r="CC17" s="31" t="n">
        <v>211100</v>
      </c>
      <c r="CD17" s="31"/>
      <c r="CE17" s="31" t="n">
        <v>0</v>
      </c>
      <c r="CF17" s="31"/>
      <c r="CG17" s="31" t="n">
        <v>839020</v>
      </c>
      <c r="CH17" s="31"/>
      <c r="CI17" s="31" t="n">
        <v>1050120</v>
      </c>
      <c r="CJ17" s="0"/>
      <c r="CK17" s="0"/>
      <c r="CL17" s="0"/>
      <c r="CM17" s="0"/>
      <c r="CN17" s="0"/>
      <c r="CO17" s="0"/>
      <c r="CP17" s="131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3.7" hidden="true" customHeight="true" outlineLevel="0" collapsed="false">
      <c r="A18" s="89"/>
      <c r="B18" s="89"/>
      <c r="C18" s="73" t="s">
        <v>102</v>
      </c>
      <c r="D18" s="73"/>
      <c r="E18" s="73"/>
      <c r="F18" s="136" t="n">
        <v>0</v>
      </c>
      <c r="G18" s="132"/>
      <c r="H18" s="132" t="n">
        <v>0</v>
      </c>
      <c r="I18" s="132"/>
      <c r="J18" s="132" t="n">
        <v>0</v>
      </c>
      <c r="K18" s="132"/>
      <c r="L18" s="132" t="n">
        <v>0</v>
      </c>
      <c r="M18" s="132"/>
      <c r="N18" s="132" t="n">
        <v>0</v>
      </c>
      <c r="O18" s="132"/>
      <c r="P18" s="132" t="n">
        <v>0</v>
      </c>
      <c r="Q18" s="132"/>
      <c r="R18" s="132" t="n">
        <v>0</v>
      </c>
      <c r="S18" s="132"/>
      <c r="T18" s="132" t="n">
        <v>0</v>
      </c>
      <c r="U18" s="31"/>
      <c r="V18" s="31"/>
      <c r="W18" s="31"/>
      <c r="X18" s="31" t="n">
        <v>0</v>
      </c>
      <c r="Y18" s="31"/>
      <c r="Z18" s="31"/>
      <c r="AA18" s="31"/>
      <c r="AB18" s="31"/>
      <c r="AC18" s="31"/>
      <c r="AD18" s="31"/>
      <c r="AE18" s="31"/>
      <c r="AF18" s="31" t="n">
        <v>0</v>
      </c>
      <c r="AG18" s="91"/>
      <c r="AH18" s="136" t="n">
        <v>0</v>
      </c>
      <c r="AI18" s="132"/>
      <c r="AJ18" s="132" t="n">
        <v>0</v>
      </c>
      <c r="AK18" s="132"/>
      <c r="AL18" s="132" t="n">
        <v>0</v>
      </c>
      <c r="AM18" s="132"/>
      <c r="AN18" s="132" t="n">
        <v>0</v>
      </c>
      <c r="AO18" s="132"/>
      <c r="AP18" s="136" t="n">
        <v>0</v>
      </c>
      <c r="AQ18" s="132"/>
      <c r="AR18" s="132" t="n">
        <v>0</v>
      </c>
      <c r="AS18" s="132"/>
      <c r="AT18" s="132" t="n">
        <v>0</v>
      </c>
      <c r="AU18" s="132"/>
      <c r="AV18" s="132" t="n">
        <v>0</v>
      </c>
      <c r="AW18" s="31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31" t="n">
        <v>0</v>
      </c>
      <c r="BJ18" s="31" t="n">
        <v>0</v>
      </c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0"/>
      <c r="CK18" s="0"/>
      <c r="CL18" s="0"/>
      <c r="CM18" s="0"/>
      <c r="CN18" s="0"/>
      <c r="CO18" s="0"/>
      <c r="CP18" s="131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3.7" hidden="false" customHeight="true" outlineLevel="0" collapsed="false">
      <c r="A19" s="89"/>
      <c r="B19" s="89"/>
      <c r="C19" s="73" t="s">
        <v>103</v>
      </c>
      <c r="D19" s="137"/>
      <c r="E19" s="137"/>
      <c r="F19" s="134" t="n">
        <v>248115</v>
      </c>
      <c r="G19" s="132"/>
      <c r="H19" s="134" t="n">
        <v>207244</v>
      </c>
      <c r="I19" s="132"/>
      <c r="J19" s="132" t="n">
        <v>19850</v>
      </c>
      <c r="K19" s="132"/>
      <c r="L19" s="132" t="n">
        <v>475209</v>
      </c>
      <c r="M19" s="132"/>
      <c r="N19" s="135" t="n">
        <v>59631</v>
      </c>
      <c r="O19" s="132"/>
      <c r="P19" s="132" t="n">
        <v>0</v>
      </c>
      <c r="Q19" s="132"/>
      <c r="R19" s="132" t="n">
        <v>0</v>
      </c>
      <c r="S19" s="132"/>
      <c r="T19" s="132" t="n">
        <v>534840</v>
      </c>
      <c r="U19" s="31"/>
      <c r="V19" s="31" t="n">
        <v>225243</v>
      </c>
      <c r="W19" s="31"/>
      <c r="X19" s="31" t="n">
        <v>59631</v>
      </c>
      <c r="Y19" s="31"/>
      <c r="Z19" s="31" t="n">
        <v>68505</v>
      </c>
      <c r="AA19" s="31"/>
      <c r="AB19" s="31" t="n">
        <v>17295</v>
      </c>
      <c r="AC19" s="31"/>
      <c r="AD19" s="31" t="n">
        <v>164166</v>
      </c>
      <c r="AE19" s="31"/>
      <c r="AF19" s="31" t="n">
        <v>534840</v>
      </c>
      <c r="AG19" s="91"/>
      <c r="AH19" s="134" t="n">
        <v>231651</v>
      </c>
      <c r="AI19" s="132"/>
      <c r="AJ19" s="134" t="n">
        <v>226747</v>
      </c>
      <c r="AK19" s="132"/>
      <c r="AL19" s="132" t="n">
        <v>0</v>
      </c>
      <c r="AM19" s="132"/>
      <c r="AN19" s="132" t="n">
        <v>458398</v>
      </c>
      <c r="AO19" s="132"/>
      <c r="AP19" s="134" t="n">
        <v>40180</v>
      </c>
      <c r="AQ19" s="132"/>
      <c r="AR19" s="132" t="n">
        <v>0</v>
      </c>
      <c r="AS19" s="132"/>
      <c r="AT19" s="132" t="n">
        <v>0</v>
      </c>
      <c r="AU19" s="132"/>
      <c r="AV19" s="132" t="n">
        <v>498578</v>
      </c>
      <c r="AW19" s="31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31" t="n">
        <v>0</v>
      </c>
      <c r="BJ19" s="31" t="n">
        <v>0</v>
      </c>
      <c r="BK19" s="31" t="n">
        <v>458398</v>
      </c>
      <c r="BL19" s="31" t="n">
        <v>207929.3328</v>
      </c>
      <c r="BM19" s="31" t="n">
        <v>73527.0392</v>
      </c>
      <c r="BN19" s="31" t="n">
        <v>13476.9012</v>
      </c>
      <c r="BO19" s="31" t="n">
        <v>163464.7268</v>
      </c>
      <c r="BP19" s="31" t="n">
        <v>0</v>
      </c>
      <c r="BQ19" s="31"/>
      <c r="BR19" s="31"/>
      <c r="BS19" s="31"/>
      <c r="BT19" s="31"/>
      <c r="BU19" s="31"/>
      <c r="BV19" s="31"/>
      <c r="BW19" s="31" t="n">
        <v>96817</v>
      </c>
      <c r="BX19" s="31"/>
      <c r="BY19" s="31" t="n">
        <v>82247</v>
      </c>
      <c r="BZ19" s="31"/>
      <c r="CA19" s="31" t="n">
        <v>6469</v>
      </c>
      <c r="CB19" s="31"/>
      <c r="CC19" s="31" t="n">
        <v>185533</v>
      </c>
      <c r="CD19" s="31"/>
      <c r="CE19" s="31" t="n">
        <v>25045</v>
      </c>
      <c r="CF19" s="31"/>
      <c r="CG19" s="31" t="n">
        <v>0</v>
      </c>
      <c r="CH19" s="31"/>
      <c r="CI19" s="31" t="n">
        <v>210578</v>
      </c>
      <c r="CJ19" s="0"/>
      <c r="CK19" s="0"/>
      <c r="CL19" s="0"/>
      <c r="CM19" s="0"/>
      <c r="CN19" s="0"/>
      <c r="CO19" s="0"/>
      <c r="CP19" s="131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3.7" hidden="false" customHeight="true" outlineLevel="0" collapsed="false">
      <c r="A20" s="89"/>
      <c r="B20" s="89"/>
      <c r="C20" s="73" t="s">
        <v>104</v>
      </c>
      <c r="D20" s="73"/>
      <c r="E20" s="73"/>
      <c r="F20" s="134" t="n">
        <v>179433</v>
      </c>
      <c r="G20" s="132"/>
      <c r="H20" s="134" t="n">
        <v>170610</v>
      </c>
      <c r="I20" s="132"/>
      <c r="J20" s="132" t="n">
        <v>23370</v>
      </c>
      <c r="K20" s="132"/>
      <c r="L20" s="132" t="n">
        <v>373413</v>
      </c>
      <c r="M20" s="132"/>
      <c r="N20" s="134" t="n">
        <v>90974</v>
      </c>
      <c r="O20" s="132"/>
      <c r="P20" s="132" t="n">
        <v>0</v>
      </c>
      <c r="Q20" s="132"/>
      <c r="R20" s="132" t="n">
        <v>0</v>
      </c>
      <c r="S20" s="132"/>
      <c r="T20" s="132" t="n">
        <v>464387</v>
      </c>
      <c r="U20" s="31"/>
      <c r="V20" s="31" t="n">
        <v>183627</v>
      </c>
      <c r="W20" s="31"/>
      <c r="X20" s="31" t="n">
        <v>90974</v>
      </c>
      <c r="Y20" s="31"/>
      <c r="Z20" s="31" t="n">
        <v>58557</v>
      </c>
      <c r="AA20" s="31"/>
      <c r="AB20" s="31" t="n">
        <v>12507</v>
      </c>
      <c r="AC20" s="31"/>
      <c r="AD20" s="31" t="n">
        <v>118722</v>
      </c>
      <c r="AE20" s="31"/>
      <c r="AF20" s="31" t="n">
        <v>464387</v>
      </c>
      <c r="AG20" s="91"/>
      <c r="AH20" s="134" t="n">
        <v>181543</v>
      </c>
      <c r="AI20" s="132"/>
      <c r="AJ20" s="134" t="n">
        <v>163918</v>
      </c>
      <c r="AK20" s="132"/>
      <c r="AL20" s="132" t="n">
        <v>0</v>
      </c>
      <c r="AM20" s="132"/>
      <c r="AN20" s="132" t="n">
        <v>345461</v>
      </c>
      <c r="AO20" s="132"/>
      <c r="AP20" s="134" t="n">
        <v>89401</v>
      </c>
      <c r="AQ20" s="132"/>
      <c r="AR20" s="132" t="n">
        <v>0</v>
      </c>
      <c r="AS20" s="132"/>
      <c r="AT20" s="132" t="n">
        <v>0</v>
      </c>
      <c r="AU20" s="132"/>
      <c r="AV20" s="132" t="n">
        <v>434862</v>
      </c>
      <c r="AW20" s="31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31" t="n">
        <v>0</v>
      </c>
      <c r="BJ20" s="31" t="n">
        <v>0</v>
      </c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 t="n">
        <v>64719</v>
      </c>
      <c r="BX20" s="31"/>
      <c r="BY20" s="31" t="n">
        <v>112136</v>
      </c>
      <c r="BZ20" s="31"/>
      <c r="CA20" s="31" t="n">
        <v>16776</v>
      </c>
      <c r="CB20" s="31"/>
      <c r="CC20" s="31" t="n">
        <v>193631</v>
      </c>
      <c r="CD20" s="31"/>
      <c r="CE20" s="31" t="n">
        <v>52540</v>
      </c>
      <c r="CF20" s="31"/>
      <c r="CG20" s="31" t="n">
        <v>0</v>
      </c>
      <c r="CH20" s="31"/>
      <c r="CI20" s="31" t="n">
        <v>246171</v>
      </c>
      <c r="CJ20" s="0"/>
      <c r="CK20" s="0"/>
      <c r="CL20" s="0"/>
      <c r="CM20" s="0"/>
      <c r="CN20" s="0"/>
      <c r="CO20" s="0"/>
      <c r="CP20" s="131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3.7" hidden="false" customHeight="true" outlineLevel="0" collapsed="false">
      <c r="A21" s="89"/>
      <c r="B21" s="89"/>
      <c r="C21" s="73" t="s">
        <v>105</v>
      </c>
      <c r="D21" s="73"/>
      <c r="E21" s="73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91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31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0"/>
      <c r="CK21" s="0"/>
      <c r="CL21" s="0"/>
      <c r="CM21" s="0"/>
      <c r="CN21" s="0"/>
      <c r="CO21" s="0"/>
      <c r="CP21" s="131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3.7" hidden="false" customHeight="true" outlineLevel="0" collapsed="false">
      <c r="A22" s="138" t="s">
        <v>106</v>
      </c>
      <c r="B22" s="89"/>
      <c r="C22" s="73"/>
      <c r="D22" s="73" t="s">
        <v>107</v>
      </c>
      <c r="E22" s="73"/>
      <c r="F22" s="134" t="n">
        <v>392012</v>
      </c>
      <c r="G22" s="132"/>
      <c r="H22" s="132" t="n">
        <v>0</v>
      </c>
      <c r="I22" s="132"/>
      <c r="J22" s="132" t="n">
        <v>0</v>
      </c>
      <c r="K22" s="132"/>
      <c r="L22" s="132" t="n">
        <v>392012</v>
      </c>
      <c r="M22" s="132"/>
      <c r="N22" s="132" t="n">
        <v>0</v>
      </c>
      <c r="O22" s="132"/>
      <c r="P22" s="132" t="n">
        <v>0</v>
      </c>
      <c r="Q22" s="132"/>
      <c r="R22" s="132" t="n">
        <v>0</v>
      </c>
      <c r="S22" s="132"/>
      <c r="T22" s="132" t="n">
        <v>392012</v>
      </c>
      <c r="U22" s="31"/>
      <c r="V22" s="31" t="n">
        <v>223843</v>
      </c>
      <c r="W22" s="31"/>
      <c r="X22" s="31" t="n">
        <v>0</v>
      </c>
      <c r="Y22" s="31"/>
      <c r="Z22" s="31" t="n">
        <v>0</v>
      </c>
      <c r="AA22" s="31"/>
      <c r="AB22" s="31" t="n">
        <v>0</v>
      </c>
      <c r="AC22" s="31"/>
      <c r="AD22" s="31" t="n">
        <v>168169</v>
      </c>
      <c r="AE22" s="31"/>
      <c r="AF22" s="31" t="n">
        <v>392012</v>
      </c>
      <c r="AG22" s="91"/>
      <c r="AH22" s="134" t="n">
        <v>339422</v>
      </c>
      <c r="AI22" s="132"/>
      <c r="AJ22" s="132" t="n">
        <v>0</v>
      </c>
      <c r="AK22" s="132"/>
      <c r="AL22" s="132" t="n">
        <v>0</v>
      </c>
      <c r="AM22" s="132"/>
      <c r="AN22" s="132" t="n">
        <v>339422</v>
      </c>
      <c r="AO22" s="132"/>
      <c r="AP22" s="132" t="n">
        <v>0</v>
      </c>
      <c r="AQ22" s="132"/>
      <c r="AR22" s="132" t="n">
        <v>0</v>
      </c>
      <c r="AS22" s="132"/>
      <c r="AT22" s="132" t="n">
        <v>0</v>
      </c>
      <c r="AU22" s="132"/>
      <c r="AV22" s="132" t="n">
        <v>339422</v>
      </c>
      <c r="AW22" s="31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31" t="n">
        <v>0</v>
      </c>
      <c r="BJ22" s="31" t="n">
        <v>0</v>
      </c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 t="n">
        <v>465296</v>
      </c>
      <c r="BX22" s="31"/>
      <c r="BY22" s="31" t="n">
        <v>0</v>
      </c>
      <c r="BZ22" s="31"/>
      <c r="CA22" s="31" t="n">
        <v>0</v>
      </c>
      <c r="CB22" s="31"/>
      <c r="CC22" s="31" t="n">
        <v>465296</v>
      </c>
      <c r="CD22" s="31"/>
      <c r="CE22" s="31" t="n">
        <v>0</v>
      </c>
      <c r="CF22" s="31"/>
      <c r="CG22" s="31" t="n">
        <v>0</v>
      </c>
      <c r="CH22" s="31"/>
      <c r="CI22" s="31" t="n">
        <v>465296</v>
      </c>
      <c r="CJ22" s="0"/>
      <c r="CK22" s="0"/>
      <c r="CL22" s="0"/>
      <c r="CM22" s="0"/>
      <c r="CN22" s="0"/>
      <c r="CO22" s="0"/>
      <c r="CP22" s="131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3.7" hidden="false" customHeight="true" outlineLevel="0" collapsed="false">
      <c r="A23" s="138"/>
      <c r="B23" s="139"/>
      <c r="C23" s="73" t="s">
        <v>108</v>
      </c>
      <c r="D23" s="73"/>
      <c r="E23" s="73"/>
      <c r="F23" s="134" t="n">
        <v>151096</v>
      </c>
      <c r="G23" s="132"/>
      <c r="H23" s="134" t="n">
        <v>18000</v>
      </c>
      <c r="I23" s="132"/>
      <c r="J23" s="132" t="n">
        <v>0</v>
      </c>
      <c r="K23" s="132"/>
      <c r="L23" s="132" t="n">
        <v>169096</v>
      </c>
      <c r="M23" s="132"/>
      <c r="N23" s="132" t="n">
        <v>4615</v>
      </c>
      <c r="O23" s="132"/>
      <c r="P23" s="132" t="n">
        <v>0</v>
      </c>
      <c r="Q23" s="132"/>
      <c r="R23" s="132" t="n">
        <v>0</v>
      </c>
      <c r="S23" s="132"/>
      <c r="T23" s="132" t="n">
        <v>173711</v>
      </c>
      <c r="U23" s="31"/>
      <c r="V23" s="31" t="n">
        <v>28961</v>
      </c>
      <c r="W23" s="31"/>
      <c r="X23" s="31" t="n">
        <v>4615</v>
      </c>
      <c r="Y23" s="31"/>
      <c r="Z23" s="31" t="n">
        <v>29630</v>
      </c>
      <c r="AA23" s="31"/>
      <c r="AB23" s="31" t="n">
        <v>10532</v>
      </c>
      <c r="AC23" s="31"/>
      <c r="AD23" s="31" t="n">
        <v>99973</v>
      </c>
      <c r="AE23" s="31"/>
      <c r="AF23" s="31" t="n">
        <v>173711</v>
      </c>
      <c r="AG23" s="91"/>
      <c r="AH23" s="134" t="n">
        <v>126351</v>
      </c>
      <c r="AI23" s="132"/>
      <c r="AJ23" s="134" t="n">
        <v>18000</v>
      </c>
      <c r="AK23" s="132"/>
      <c r="AL23" s="132" t="n">
        <v>0</v>
      </c>
      <c r="AM23" s="132"/>
      <c r="AN23" s="132" t="n">
        <v>144351</v>
      </c>
      <c r="AO23" s="132"/>
      <c r="AP23" s="132" t="n">
        <v>3965</v>
      </c>
      <c r="AQ23" s="132"/>
      <c r="AR23" s="132" t="n">
        <v>0</v>
      </c>
      <c r="AS23" s="132"/>
      <c r="AT23" s="132" t="n">
        <v>0</v>
      </c>
      <c r="AU23" s="132"/>
      <c r="AV23" s="132" t="n">
        <v>148316</v>
      </c>
      <c r="AW23" s="31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31" t="n">
        <v>0</v>
      </c>
      <c r="BJ23" s="31" t="n">
        <v>0</v>
      </c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 t="n">
        <v>102043</v>
      </c>
      <c r="BX23" s="31"/>
      <c r="BY23" s="31" t="n">
        <v>27572</v>
      </c>
      <c r="BZ23" s="31"/>
      <c r="CA23" s="31" t="n">
        <v>0</v>
      </c>
      <c r="CB23" s="31"/>
      <c r="CC23" s="31" t="n">
        <v>129615</v>
      </c>
      <c r="CD23" s="31"/>
      <c r="CE23" s="31" t="n">
        <v>2800</v>
      </c>
      <c r="CF23" s="31"/>
      <c r="CG23" s="31" t="n">
        <v>0</v>
      </c>
      <c r="CH23" s="31"/>
      <c r="CI23" s="31" t="n">
        <v>132415</v>
      </c>
      <c r="CJ23" s="0"/>
      <c r="CK23" s="0"/>
      <c r="CL23" s="0"/>
      <c r="CM23" s="0"/>
      <c r="CN23" s="0"/>
      <c r="CO23" s="0"/>
      <c r="CP23" s="131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3.7" hidden="true" customHeight="true" outlineLevel="0" collapsed="false">
      <c r="A24" s="138"/>
      <c r="B24" s="140"/>
      <c r="C24" s="73" t="s">
        <v>109</v>
      </c>
      <c r="D24" s="73"/>
      <c r="E24" s="73"/>
      <c r="F24" s="136" t="n">
        <v>0</v>
      </c>
      <c r="G24" s="132"/>
      <c r="H24" s="136" t="n">
        <v>0</v>
      </c>
      <c r="I24" s="132"/>
      <c r="J24" s="132" t="n">
        <v>0</v>
      </c>
      <c r="K24" s="132"/>
      <c r="L24" s="132" t="n">
        <v>0</v>
      </c>
      <c r="M24" s="132"/>
      <c r="N24" s="136" t="n">
        <v>0</v>
      </c>
      <c r="O24" s="132"/>
      <c r="P24" s="132" t="n">
        <v>0</v>
      </c>
      <c r="Q24" s="132"/>
      <c r="R24" s="132"/>
      <c r="S24" s="132"/>
      <c r="T24" s="132" t="n">
        <v>0</v>
      </c>
      <c r="U24" s="31"/>
      <c r="V24" s="31"/>
      <c r="W24" s="31"/>
      <c r="X24" s="31" t="n">
        <v>0</v>
      </c>
      <c r="Y24" s="31"/>
      <c r="Z24" s="31"/>
      <c r="AA24" s="31"/>
      <c r="AB24" s="31"/>
      <c r="AC24" s="31"/>
      <c r="AD24" s="31"/>
      <c r="AE24" s="31"/>
      <c r="AF24" s="31" t="n">
        <v>0</v>
      </c>
      <c r="AG24" s="91"/>
      <c r="AH24" s="136" t="n">
        <v>0</v>
      </c>
      <c r="AI24" s="132"/>
      <c r="AJ24" s="132" t="n">
        <v>0</v>
      </c>
      <c r="AK24" s="132"/>
      <c r="AL24" s="132" t="n">
        <v>0</v>
      </c>
      <c r="AM24" s="132"/>
      <c r="AN24" s="132" t="n">
        <v>0</v>
      </c>
      <c r="AO24" s="132"/>
      <c r="AP24" s="132" t="n">
        <v>0</v>
      </c>
      <c r="AQ24" s="132"/>
      <c r="AR24" s="132" t="n">
        <v>0</v>
      </c>
      <c r="AS24" s="132"/>
      <c r="AT24" s="132" t="n">
        <v>0</v>
      </c>
      <c r="AU24" s="132"/>
      <c r="AV24" s="132" t="n">
        <v>0</v>
      </c>
      <c r="AW24" s="31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31" t="n">
        <v>0</v>
      </c>
      <c r="BJ24" s="31" t="n">
        <v>0</v>
      </c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0"/>
      <c r="CK24" s="0"/>
      <c r="CL24" s="0"/>
      <c r="CM24" s="0"/>
      <c r="CN24" s="0"/>
      <c r="CO24" s="0"/>
      <c r="CP24" s="131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3.7" hidden="false" customHeight="true" outlineLevel="0" collapsed="false">
      <c r="A25" s="138"/>
      <c r="B25" s="140"/>
      <c r="C25" s="73" t="s">
        <v>110</v>
      </c>
      <c r="D25" s="73"/>
      <c r="E25" s="73"/>
      <c r="F25" s="134" t="n">
        <v>113254</v>
      </c>
      <c r="G25" s="132"/>
      <c r="H25" s="134" t="n">
        <v>9077</v>
      </c>
      <c r="I25" s="132"/>
      <c r="J25" s="132" t="n">
        <v>207</v>
      </c>
      <c r="K25" s="132"/>
      <c r="L25" s="132" t="n">
        <v>122538</v>
      </c>
      <c r="M25" s="132"/>
      <c r="N25" s="134" t="n">
        <v>8252</v>
      </c>
      <c r="O25" s="132"/>
      <c r="P25" s="132" t="n">
        <v>0</v>
      </c>
      <c r="Q25" s="132"/>
      <c r="R25" s="132" t="n">
        <v>0</v>
      </c>
      <c r="S25" s="132"/>
      <c r="T25" s="132" t="n">
        <v>130790</v>
      </c>
      <c r="U25" s="31"/>
      <c r="V25" s="31" t="n">
        <v>17293</v>
      </c>
      <c r="W25" s="31"/>
      <c r="X25" s="31" t="n">
        <v>8252</v>
      </c>
      <c r="Y25" s="31"/>
      <c r="Z25" s="31" t="n">
        <v>22416</v>
      </c>
      <c r="AA25" s="31"/>
      <c r="AB25" s="31" t="n">
        <v>7894</v>
      </c>
      <c r="AC25" s="31"/>
      <c r="AD25" s="31" t="n">
        <v>74935</v>
      </c>
      <c r="AE25" s="31"/>
      <c r="AF25" s="31" t="n">
        <v>130790</v>
      </c>
      <c r="AG25" s="91"/>
      <c r="AH25" s="134" t="n">
        <v>110756</v>
      </c>
      <c r="AI25" s="132"/>
      <c r="AJ25" s="134" t="n">
        <v>24552</v>
      </c>
      <c r="AK25" s="132"/>
      <c r="AL25" s="132" t="n">
        <v>0</v>
      </c>
      <c r="AM25" s="132"/>
      <c r="AN25" s="132" t="n">
        <v>135308</v>
      </c>
      <c r="AO25" s="132"/>
      <c r="AP25" s="134" t="n">
        <v>36145</v>
      </c>
      <c r="AQ25" s="132"/>
      <c r="AR25" s="132" t="n">
        <v>0</v>
      </c>
      <c r="AS25" s="132"/>
      <c r="AT25" s="132" t="n">
        <v>0</v>
      </c>
      <c r="AU25" s="132"/>
      <c r="AV25" s="132" t="n">
        <v>171453</v>
      </c>
      <c r="AW25" s="31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31" t="n">
        <v>0</v>
      </c>
      <c r="BJ25" s="31" t="n">
        <v>0</v>
      </c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 t="n">
        <v>97655</v>
      </c>
      <c r="BX25" s="31"/>
      <c r="BY25" s="31" t="n">
        <v>45662</v>
      </c>
      <c r="BZ25" s="31"/>
      <c r="CA25" s="31" t="n">
        <v>721</v>
      </c>
      <c r="CB25" s="31"/>
      <c r="CC25" s="31" t="n">
        <v>144038</v>
      </c>
      <c r="CD25" s="31"/>
      <c r="CE25" s="31" t="n">
        <v>22092</v>
      </c>
      <c r="CF25" s="31"/>
      <c r="CG25" s="31" t="n">
        <v>0</v>
      </c>
      <c r="CH25" s="31"/>
      <c r="CI25" s="31" t="n">
        <v>166130</v>
      </c>
      <c r="CJ25" s="0"/>
      <c r="CK25" s="0"/>
      <c r="CL25" s="0"/>
      <c r="CM25" s="0"/>
      <c r="CN25" s="0"/>
      <c r="CO25" s="0"/>
      <c r="CP25" s="131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3.7" hidden="false" customHeight="true" outlineLevel="0" collapsed="false">
      <c r="A26" s="138"/>
      <c r="B26" s="140"/>
      <c r="C26" s="73" t="s">
        <v>111</v>
      </c>
      <c r="D26" s="73"/>
      <c r="E26" s="73"/>
      <c r="F26" s="134" t="n">
        <v>21275</v>
      </c>
      <c r="G26" s="132"/>
      <c r="H26" s="134" t="n">
        <v>1814</v>
      </c>
      <c r="I26" s="132"/>
      <c r="J26" s="132" t="n">
        <v>0</v>
      </c>
      <c r="K26" s="132"/>
      <c r="L26" s="132" t="n">
        <v>23089</v>
      </c>
      <c r="M26" s="132"/>
      <c r="N26" s="134" t="n">
        <v>2033</v>
      </c>
      <c r="O26" s="132"/>
      <c r="P26" s="132" t="n">
        <v>0</v>
      </c>
      <c r="Q26" s="132"/>
      <c r="R26" s="132" t="n">
        <v>0</v>
      </c>
      <c r="S26" s="132"/>
      <c r="T26" s="132" t="n">
        <v>25122</v>
      </c>
      <c r="U26" s="31"/>
      <c r="V26" s="31" t="n">
        <v>3357</v>
      </c>
      <c r="W26" s="31"/>
      <c r="X26" s="31" t="n">
        <v>2033</v>
      </c>
      <c r="Y26" s="31"/>
      <c r="Z26" s="31" t="n">
        <v>4172</v>
      </c>
      <c r="AA26" s="31"/>
      <c r="AB26" s="31" t="n">
        <v>1483</v>
      </c>
      <c r="AC26" s="31"/>
      <c r="AD26" s="31" t="n">
        <v>14077</v>
      </c>
      <c r="AE26" s="31"/>
      <c r="AF26" s="31" t="n">
        <v>25122</v>
      </c>
      <c r="AG26" s="91"/>
      <c r="AH26" s="134" t="n">
        <v>9069</v>
      </c>
      <c r="AI26" s="132"/>
      <c r="AJ26" s="134" t="n">
        <v>1688</v>
      </c>
      <c r="AK26" s="132"/>
      <c r="AL26" s="132" t="n">
        <v>0</v>
      </c>
      <c r="AM26" s="132"/>
      <c r="AN26" s="132" t="n">
        <v>10757</v>
      </c>
      <c r="AO26" s="132"/>
      <c r="AP26" s="134" t="n">
        <v>2316</v>
      </c>
      <c r="AQ26" s="132"/>
      <c r="AR26" s="132" t="n">
        <v>0</v>
      </c>
      <c r="AS26" s="132"/>
      <c r="AT26" s="132" t="n">
        <v>0</v>
      </c>
      <c r="AU26" s="132"/>
      <c r="AV26" s="132" t="n">
        <v>13073</v>
      </c>
      <c r="AW26" s="31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31" t="n">
        <v>0</v>
      </c>
      <c r="BJ26" s="31" t="n">
        <v>0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 t="n">
        <v>29498</v>
      </c>
      <c r="BX26" s="31"/>
      <c r="BY26" s="31" t="n">
        <v>2895</v>
      </c>
      <c r="BZ26" s="31"/>
      <c r="CA26" s="31" t="n">
        <v>0</v>
      </c>
      <c r="CB26" s="31"/>
      <c r="CC26" s="31" t="n">
        <v>32393</v>
      </c>
      <c r="CD26" s="31"/>
      <c r="CE26" s="31" t="n">
        <v>2378</v>
      </c>
      <c r="CF26" s="31"/>
      <c r="CG26" s="31" t="n">
        <v>0</v>
      </c>
      <c r="CH26" s="31"/>
      <c r="CI26" s="31" t="n">
        <v>34771</v>
      </c>
      <c r="CJ26" s="0"/>
      <c r="CK26" s="0"/>
      <c r="CL26" s="0"/>
      <c r="CM26" s="0"/>
      <c r="CN26" s="0"/>
      <c r="CO26" s="0"/>
      <c r="CP26" s="131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3.7" hidden="false" customHeight="true" outlineLevel="0" collapsed="false">
      <c r="A27" s="138"/>
      <c r="B27" s="0"/>
      <c r="C27" s="73" t="s">
        <v>112</v>
      </c>
      <c r="D27" s="73"/>
      <c r="E27" s="73"/>
      <c r="F27" s="134" t="n">
        <v>113543</v>
      </c>
      <c r="G27" s="132"/>
      <c r="H27" s="134" t="n">
        <v>18055</v>
      </c>
      <c r="I27" s="132"/>
      <c r="J27" s="134" t="n">
        <v>309</v>
      </c>
      <c r="K27" s="132"/>
      <c r="L27" s="132" t="n">
        <v>131907</v>
      </c>
      <c r="M27" s="132"/>
      <c r="N27" s="134" t="n">
        <v>17699</v>
      </c>
      <c r="O27" s="132"/>
      <c r="P27" s="132" t="n">
        <v>0</v>
      </c>
      <c r="Q27" s="132"/>
      <c r="R27" s="132" t="n">
        <v>0</v>
      </c>
      <c r="S27" s="132"/>
      <c r="T27" s="132" t="n">
        <v>149606</v>
      </c>
      <c r="U27" s="31"/>
      <c r="V27" s="31" t="n">
        <v>26292</v>
      </c>
      <c r="W27" s="31"/>
      <c r="X27" s="31" t="n">
        <v>17699</v>
      </c>
      <c r="Y27" s="31"/>
      <c r="Z27" s="31" t="n">
        <v>22575</v>
      </c>
      <c r="AA27" s="31"/>
      <c r="AB27" s="31" t="n">
        <v>7914</v>
      </c>
      <c r="AC27" s="31"/>
      <c r="AD27" s="31" t="n">
        <v>75126</v>
      </c>
      <c r="AE27" s="31"/>
      <c r="AF27" s="31" t="n">
        <v>149606</v>
      </c>
      <c r="AG27" s="91"/>
      <c r="AH27" s="134" t="n">
        <v>32563</v>
      </c>
      <c r="AI27" s="132"/>
      <c r="AJ27" s="134" t="n">
        <v>20730</v>
      </c>
      <c r="AK27" s="132"/>
      <c r="AL27" s="132" t="n">
        <v>329</v>
      </c>
      <c r="AM27" s="132"/>
      <c r="AN27" s="132" t="n">
        <v>53622</v>
      </c>
      <c r="AO27" s="132"/>
      <c r="AP27" s="134" t="n">
        <v>15244</v>
      </c>
      <c r="AQ27" s="132"/>
      <c r="AR27" s="132" t="n">
        <v>0</v>
      </c>
      <c r="AS27" s="132"/>
      <c r="AT27" s="132" t="n">
        <v>0</v>
      </c>
      <c r="AU27" s="132"/>
      <c r="AV27" s="132" t="n">
        <v>68866</v>
      </c>
      <c r="AW27" s="31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31" t="n">
        <v>0</v>
      </c>
      <c r="BJ27" s="31" t="n">
        <v>0</v>
      </c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 t="n">
        <v>54488</v>
      </c>
      <c r="BX27" s="31"/>
      <c r="BY27" s="31" t="n">
        <v>26745</v>
      </c>
      <c r="BZ27" s="31"/>
      <c r="CA27" s="31" t="n">
        <v>1595</v>
      </c>
      <c r="CB27" s="31"/>
      <c r="CC27" s="31" t="n">
        <v>82828</v>
      </c>
      <c r="CD27" s="31"/>
      <c r="CE27" s="31" t="n">
        <v>10290</v>
      </c>
      <c r="CF27" s="31"/>
      <c r="CG27" s="31" t="n">
        <v>0</v>
      </c>
      <c r="CH27" s="31"/>
      <c r="CI27" s="31" t="n">
        <v>93118</v>
      </c>
      <c r="CJ27" s="0"/>
      <c r="CK27" s="0"/>
      <c r="CL27" s="0"/>
      <c r="CM27" s="0"/>
      <c r="CN27" s="0"/>
      <c r="CO27" s="0"/>
      <c r="CP27" s="131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3.7" hidden="false" customHeight="true" outlineLevel="0" collapsed="false">
      <c r="A28" s="0"/>
      <c r="B28" s="0"/>
      <c r="C28" s="73" t="s">
        <v>113</v>
      </c>
      <c r="D28" s="73"/>
      <c r="E28" s="73"/>
      <c r="F28" s="134" t="n">
        <v>110179</v>
      </c>
      <c r="G28" s="132"/>
      <c r="H28" s="134" t="n">
        <v>1500</v>
      </c>
      <c r="I28" s="132"/>
      <c r="J28" s="132" t="n">
        <v>0</v>
      </c>
      <c r="K28" s="132"/>
      <c r="L28" s="132" t="n">
        <v>111679</v>
      </c>
      <c r="M28" s="132"/>
      <c r="N28" s="134" t="n">
        <v>512</v>
      </c>
      <c r="O28" s="132"/>
      <c r="P28" s="132" t="n">
        <v>0</v>
      </c>
      <c r="Q28" s="132"/>
      <c r="R28" s="132" t="n">
        <v>0</v>
      </c>
      <c r="S28" s="132"/>
      <c r="T28" s="132" t="n">
        <v>112191</v>
      </c>
      <c r="U28" s="31"/>
      <c r="V28" s="31" t="n">
        <v>9493</v>
      </c>
      <c r="W28" s="31"/>
      <c r="X28" s="31" t="n">
        <v>512</v>
      </c>
      <c r="Y28" s="31"/>
      <c r="Z28" s="31" t="n">
        <v>21606</v>
      </c>
      <c r="AA28" s="31"/>
      <c r="AB28" s="31" t="n">
        <v>7680</v>
      </c>
      <c r="AC28" s="31"/>
      <c r="AD28" s="31" t="n">
        <v>72900</v>
      </c>
      <c r="AE28" s="31"/>
      <c r="AF28" s="31" t="n">
        <v>112191</v>
      </c>
      <c r="AG28" s="91"/>
      <c r="AH28" s="134" t="n">
        <v>140359</v>
      </c>
      <c r="AI28" s="132"/>
      <c r="AJ28" s="134" t="n">
        <v>2530</v>
      </c>
      <c r="AK28" s="132"/>
      <c r="AL28" s="136" t="n">
        <v>0</v>
      </c>
      <c r="AM28" s="132"/>
      <c r="AN28" s="132" t="n">
        <v>142889</v>
      </c>
      <c r="AO28" s="132"/>
      <c r="AP28" s="132" t="n">
        <v>8875</v>
      </c>
      <c r="AQ28" s="132"/>
      <c r="AR28" s="132" t="n">
        <v>0</v>
      </c>
      <c r="AS28" s="132"/>
      <c r="AT28" s="132" t="n">
        <v>0</v>
      </c>
      <c r="AU28" s="132"/>
      <c r="AV28" s="132" t="n">
        <v>151764</v>
      </c>
      <c r="AW28" s="31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31" t="n">
        <v>0</v>
      </c>
      <c r="BJ28" s="31" t="n">
        <v>0</v>
      </c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 t="n">
        <v>117147</v>
      </c>
      <c r="BX28" s="31"/>
      <c r="BY28" s="31" t="n">
        <v>0</v>
      </c>
      <c r="BZ28" s="31"/>
      <c r="CA28" s="31" t="n">
        <v>0</v>
      </c>
      <c r="CB28" s="31"/>
      <c r="CC28" s="31" t="n">
        <v>117147</v>
      </c>
      <c r="CD28" s="31"/>
      <c r="CE28" s="31" t="n">
        <v>0</v>
      </c>
      <c r="CF28" s="31"/>
      <c r="CG28" s="31" t="n">
        <v>0</v>
      </c>
      <c r="CH28" s="31"/>
      <c r="CI28" s="31" t="n">
        <v>117147</v>
      </c>
      <c r="CJ28" s="0"/>
      <c r="CK28" s="0"/>
      <c r="CL28" s="0"/>
      <c r="CM28" s="0"/>
      <c r="CN28" s="0"/>
      <c r="CO28" s="0"/>
      <c r="CP28" s="131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7" hidden="false" customHeight="true" outlineLevel="0" collapsed="false">
      <c r="A29" s="0"/>
      <c r="B29" s="0"/>
      <c r="C29" s="141" t="s">
        <v>114</v>
      </c>
      <c r="D29" s="73"/>
      <c r="E29" s="73"/>
      <c r="F29" s="134" t="n">
        <v>253775</v>
      </c>
      <c r="G29" s="132"/>
      <c r="H29" s="132" t="n">
        <v>0</v>
      </c>
      <c r="I29" s="132"/>
      <c r="J29" s="132" t="n">
        <v>0</v>
      </c>
      <c r="K29" s="132"/>
      <c r="L29" s="132" t="n">
        <v>253775</v>
      </c>
      <c r="M29" s="132"/>
      <c r="N29" s="132" t="n">
        <v>0</v>
      </c>
      <c r="O29" s="132"/>
      <c r="P29" s="132" t="n">
        <v>0</v>
      </c>
      <c r="Q29" s="132"/>
      <c r="R29" s="132" t="n">
        <v>0</v>
      </c>
      <c r="S29" s="132"/>
      <c r="T29" s="132" t="n">
        <v>253775</v>
      </c>
      <c r="U29" s="31"/>
      <c r="V29" s="31" t="n">
        <v>0</v>
      </c>
      <c r="W29" s="31"/>
      <c r="X29" s="31" t="n">
        <v>0</v>
      </c>
      <c r="Y29" s="31"/>
      <c r="Z29" s="31" t="n">
        <v>253775</v>
      </c>
      <c r="AA29" s="31"/>
      <c r="AB29" s="31" t="n">
        <v>0</v>
      </c>
      <c r="AC29" s="31"/>
      <c r="AD29" s="31" t="n">
        <v>0</v>
      </c>
      <c r="AE29" s="31"/>
      <c r="AF29" s="31" t="n">
        <v>253775</v>
      </c>
      <c r="AG29" s="91"/>
      <c r="AH29" s="134" t="n">
        <v>186911</v>
      </c>
      <c r="AI29" s="132"/>
      <c r="AJ29" s="132" t="n">
        <v>0</v>
      </c>
      <c r="AK29" s="132"/>
      <c r="AL29" s="132" t="n">
        <v>0</v>
      </c>
      <c r="AM29" s="132"/>
      <c r="AN29" s="132" t="n">
        <v>186911</v>
      </c>
      <c r="AO29" s="132"/>
      <c r="AP29" s="132" t="n">
        <v>0</v>
      </c>
      <c r="AQ29" s="132"/>
      <c r="AR29" s="132" t="n">
        <v>0</v>
      </c>
      <c r="AS29" s="132"/>
      <c r="AT29" s="132" t="n">
        <v>0</v>
      </c>
      <c r="AU29" s="132"/>
      <c r="AV29" s="132" t="n">
        <v>186911</v>
      </c>
      <c r="AW29" s="31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31" t="n">
        <v>0</v>
      </c>
      <c r="BJ29" s="31" t="n">
        <v>0</v>
      </c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 t="n">
        <v>249975</v>
      </c>
      <c r="BX29" s="31"/>
      <c r="BY29" s="31" t="n">
        <v>0</v>
      </c>
      <c r="BZ29" s="31"/>
      <c r="CA29" s="31" t="n">
        <v>0</v>
      </c>
      <c r="CB29" s="31"/>
      <c r="CC29" s="31" t="n">
        <v>249975</v>
      </c>
      <c r="CD29" s="31"/>
      <c r="CE29" s="31" t="n">
        <v>0</v>
      </c>
      <c r="CF29" s="31"/>
      <c r="CG29" s="31" t="n">
        <v>0</v>
      </c>
      <c r="CH29" s="31"/>
      <c r="CI29" s="31" t="n">
        <v>249975</v>
      </c>
      <c r="CJ29" s="0"/>
      <c r="CK29" s="0"/>
      <c r="CL29" s="0"/>
      <c r="CM29" s="0"/>
      <c r="CN29" s="0"/>
      <c r="CO29" s="0"/>
      <c r="CP29" s="131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3.7" hidden="false" customHeight="true" outlineLevel="0" collapsed="false">
      <c r="A30" s="0"/>
      <c r="B30" s="0"/>
      <c r="C30" s="73" t="s">
        <v>115</v>
      </c>
      <c r="D30" s="73"/>
      <c r="E30" s="73"/>
      <c r="F30" s="134" t="n">
        <v>801466</v>
      </c>
      <c r="G30" s="132"/>
      <c r="H30" s="134" t="n">
        <v>37850</v>
      </c>
      <c r="I30" s="132"/>
      <c r="J30" s="132" t="n">
        <v>0</v>
      </c>
      <c r="K30" s="132"/>
      <c r="L30" s="132" t="n">
        <v>839316</v>
      </c>
      <c r="M30" s="132"/>
      <c r="N30" s="134" t="n">
        <v>318496</v>
      </c>
      <c r="O30" s="132"/>
      <c r="P30" s="132" t="n">
        <v>0</v>
      </c>
      <c r="Q30" s="132"/>
      <c r="R30" s="132" t="n">
        <v>0</v>
      </c>
      <c r="S30" s="132"/>
      <c r="T30" s="132" t="n">
        <v>1157812</v>
      </c>
      <c r="U30" s="31"/>
      <c r="V30" s="31" t="n">
        <v>422896</v>
      </c>
      <c r="W30" s="31"/>
      <c r="X30" s="31" t="n">
        <v>451913</v>
      </c>
      <c r="Y30" s="31"/>
      <c r="Z30" s="31" t="n">
        <v>0</v>
      </c>
      <c r="AA30" s="31"/>
      <c r="AB30" s="31" t="n">
        <v>0</v>
      </c>
      <c r="AC30" s="31"/>
      <c r="AD30" s="31" t="n">
        <v>283003</v>
      </c>
      <c r="AE30" s="31"/>
      <c r="AF30" s="31" t="n">
        <v>1157812</v>
      </c>
      <c r="AG30" s="91"/>
      <c r="AH30" s="134" t="n">
        <v>826250</v>
      </c>
      <c r="AI30" s="132"/>
      <c r="AJ30" s="134" t="n">
        <v>275</v>
      </c>
      <c r="AK30" s="132"/>
      <c r="AL30" s="132" t="n">
        <v>0</v>
      </c>
      <c r="AM30" s="132"/>
      <c r="AN30" s="132" t="n">
        <v>826525</v>
      </c>
      <c r="AO30" s="132"/>
      <c r="AP30" s="134" t="n">
        <v>303643</v>
      </c>
      <c r="AQ30" s="132"/>
      <c r="AR30" s="132" t="n">
        <v>0</v>
      </c>
      <c r="AS30" s="132"/>
      <c r="AT30" s="132" t="n">
        <v>0</v>
      </c>
      <c r="AU30" s="132"/>
      <c r="AV30" s="132" t="n">
        <v>1130168</v>
      </c>
      <c r="AW30" s="31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31" t="n">
        <v>0</v>
      </c>
      <c r="BJ30" s="31" t="n">
        <v>0</v>
      </c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 t="n">
        <v>313615</v>
      </c>
      <c r="BX30" s="31"/>
      <c r="BY30" s="31" t="n">
        <v>0</v>
      </c>
      <c r="BZ30" s="31"/>
      <c r="CA30" s="31" t="n">
        <v>0</v>
      </c>
      <c r="CB30" s="31"/>
      <c r="CC30" s="31" t="n">
        <v>313615</v>
      </c>
      <c r="CD30" s="31"/>
      <c r="CE30" s="31" t="n">
        <v>101373</v>
      </c>
      <c r="CF30" s="31"/>
      <c r="CG30" s="31" t="n">
        <v>0</v>
      </c>
      <c r="CH30" s="31"/>
      <c r="CI30" s="31" t="n">
        <v>414988</v>
      </c>
      <c r="CJ30" s="0"/>
      <c r="CK30" s="0"/>
      <c r="CL30" s="0"/>
      <c r="CM30" s="0"/>
      <c r="CN30" s="0"/>
      <c r="CO30" s="0"/>
      <c r="CP30" s="131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3.7" hidden="false" customHeight="true" outlineLevel="0" collapsed="false">
      <c r="A31" s="0"/>
      <c r="B31" s="0"/>
      <c r="C31" s="73" t="s">
        <v>116</v>
      </c>
      <c r="D31" s="73"/>
      <c r="E31" s="73"/>
      <c r="F31" s="134" t="n">
        <v>79763</v>
      </c>
      <c r="G31" s="132"/>
      <c r="H31" s="132" t="n">
        <v>50</v>
      </c>
      <c r="I31" s="132"/>
      <c r="J31" s="132" t="n">
        <v>45</v>
      </c>
      <c r="K31" s="132"/>
      <c r="L31" s="132" t="n">
        <v>79858</v>
      </c>
      <c r="M31" s="132"/>
      <c r="N31" s="132" t="n">
        <v>260</v>
      </c>
      <c r="O31" s="132"/>
      <c r="P31" s="132" t="n">
        <v>0</v>
      </c>
      <c r="Q31" s="132"/>
      <c r="R31" s="132" t="n">
        <v>0</v>
      </c>
      <c r="S31" s="132"/>
      <c r="T31" s="132" t="n">
        <v>80118</v>
      </c>
      <c r="U31" s="31"/>
      <c r="V31" s="31" t="n">
        <v>45546</v>
      </c>
      <c r="W31" s="31"/>
      <c r="X31" s="31" t="n">
        <v>305</v>
      </c>
      <c r="Y31" s="31"/>
      <c r="Z31" s="31" t="n">
        <v>0</v>
      </c>
      <c r="AA31" s="31"/>
      <c r="AB31" s="31" t="n">
        <v>0</v>
      </c>
      <c r="AC31" s="31"/>
      <c r="AD31" s="31" t="n">
        <v>34267</v>
      </c>
      <c r="AE31" s="31"/>
      <c r="AF31" s="31" t="n">
        <v>80118</v>
      </c>
      <c r="AG31" s="91"/>
      <c r="AH31" s="134" t="n">
        <v>75347</v>
      </c>
      <c r="AI31" s="132"/>
      <c r="AJ31" s="132" t="n">
        <v>0</v>
      </c>
      <c r="AK31" s="132"/>
      <c r="AL31" s="132" t="n">
        <v>0</v>
      </c>
      <c r="AM31" s="132"/>
      <c r="AN31" s="132" t="n">
        <v>75347</v>
      </c>
      <c r="AO31" s="132"/>
      <c r="AP31" s="132" t="n">
        <v>0</v>
      </c>
      <c r="AQ31" s="132"/>
      <c r="AR31" s="132" t="n">
        <v>0</v>
      </c>
      <c r="AS31" s="132"/>
      <c r="AT31" s="132" t="n">
        <v>0</v>
      </c>
      <c r="AU31" s="132"/>
      <c r="AV31" s="132" t="n">
        <v>75347</v>
      </c>
      <c r="AW31" s="31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31" t="n">
        <v>0</v>
      </c>
      <c r="BJ31" s="31" t="n">
        <v>0</v>
      </c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 t="n">
        <v>16694</v>
      </c>
      <c r="BX31" s="31"/>
      <c r="BY31" s="31" t="n">
        <v>0</v>
      </c>
      <c r="BZ31" s="31"/>
      <c r="CA31" s="31" t="n">
        <v>0</v>
      </c>
      <c r="CB31" s="31"/>
      <c r="CC31" s="31" t="n">
        <v>16694</v>
      </c>
      <c r="CD31" s="31"/>
      <c r="CE31" s="31" t="n">
        <v>0</v>
      </c>
      <c r="CF31" s="31"/>
      <c r="CG31" s="31" t="n">
        <v>0</v>
      </c>
      <c r="CH31" s="31"/>
      <c r="CI31" s="31" t="n">
        <v>16694</v>
      </c>
      <c r="CJ31" s="0"/>
      <c r="CK31" s="0"/>
      <c r="CL31" s="0"/>
      <c r="CM31" s="0"/>
      <c r="CN31" s="0"/>
      <c r="CO31" s="0"/>
      <c r="CP31" s="131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3.7" hidden="false" customHeight="true" outlineLevel="0" collapsed="false">
      <c r="A32" s="0"/>
      <c r="B32" s="0"/>
      <c r="C32" s="73" t="s">
        <v>117</v>
      </c>
      <c r="D32" s="73"/>
      <c r="E32" s="73"/>
      <c r="F32" s="134" t="n">
        <v>11680</v>
      </c>
      <c r="G32" s="132"/>
      <c r="H32" s="132" t="n">
        <v>0</v>
      </c>
      <c r="I32" s="132"/>
      <c r="J32" s="132" t="n">
        <v>0</v>
      </c>
      <c r="K32" s="132"/>
      <c r="L32" s="132" t="n">
        <v>11680</v>
      </c>
      <c r="M32" s="132"/>
      <c r="N32" s="132" t="n">
        <v>0</v>
      </c>
      <c r="O32" s="132"/>
      <c r="P32" s="132" t="n">
        <v>0</v>
      </c>
      <c r="Q32" s="132"/>
      <c r="R32" s="132" t="n">
        <v>0</v>
      </c>
      <c r="S32" s="132"/>
      <c r="T32" s="132" t="n">
        <v>11680</v>
      </c>
      <c r="U32" s="31"/>
      <c r="V32" s="31" t="n">
        <v>0</v>
      </c>
      <c r="W32" s="31"/>
      <c r="X32" s="31" t="n">
        <v>0</v>
      </c>
      <c r="Y32" s="31"/>
      <c r="Z32" s="31" t="n">
        <v>0</v>
      </c>
      <c r="AA32" s="31"/>
      <c r="AB32" s="31" t="n">
        <v>0</v>
      </c>
      <c r="AC32" s="31"/>
      <c r="AD32" s="31" t="n">
        <v>11680</v>
      </c>
      <c r="AE32" s="31"/>
      <c r="AF32" s="31" t="n">
        <v>11680</v>
      </c>
      <c r="AG32" s="91"/>
      <c r="AH32" s="134" t="n">
        <v>11325</v>
      </c>
      <c r="AI32" s="132"/>
      <c r="AJ32" s="132" t="n">
        <v>0</v>
      </c>
      <c r="AK32" s="132"/>
      <c r="AL32" s="132" t="n">
        <v>0</v>
      </c>
      <c r="AM32" s="132"/>
      <c r="AN32" s="132" t="n">
        <v>11325</v>
      </c>
      <c r="AO32" s="132"/>
      <c r="AP32" s="132" t="n">
        <v>0</v>
      </c>
      <c r="AQ32" s="132"/>
      <c r="AR32" s="132" t="n">
        <v>0</v>
      </c>
      <c r="AS32" s="132"/>
      <c r="AT32" s="132" t="n">
        <v>0</v>
      </c>
      <c r="AU32" s="132"/>
      <c r="AV32" s="132" t="n">
        <v>11325</v>
      </c>
      <c r="AW32" s="31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31" t="n">
        <v>0</v>
      </c>
      <c r="BJ32" s="31" t="n">
        <v>0</v>
      </c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 t="n">
        <v>12785</v>
      </c>
      <c r="BX32" s="31"/>
      <c r="BY32" s="31" t="n">
        <v>0</v>
      </c>
      <c r="BZ32" s="31"/>
      <c r="CA32" s="31" t="n">
        <v>0</v>
      </c>
      <c r="CB32" s="31"/>
      <c r="CC32" s="31" t="n">
        <v>12785</v>
      </c>
      <c r="CD32" s="31"/>
      <c r="CE32" s="31" t="n">
        <v>0</v>
      </c>
      <c r="CF32" s="31"/>
      <c r="CG32" s="31" t="n">
        <v>0</v>
      </c>
      <c r="CH32" s="31"/>
      <c r="CI32" s="31" t="n">
        <v>12785</v>
      </c>
      <c r="CJ32" s="0"/>
      <c r="CK32" s="0"/>
      <c r="CL32" s="0"/>
      <c r="CM32" s="0"/>
      <c r="CN32" s="0"/>
      <c r="CO32" s="0"/>
      <c r="CP32" s="131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3.7" hidden="false" customHeight="true" outlineLevel="0" collapsed="false">
      <c r="A33" s="0"/>
      <c r="B33" s="0"/>
      <c r="C33" s="73" t="s">
        <v>74</v>
      </c>
      <c r="D33" s="73"/>
      <c r="E33" s="73"/>
      <c r="F33" s="134" t="n">
        <v>44236</v>
      </c>
      <c r="G33" s="132"/>
      <c r="H33" s="132" t="n">
        <v>0</v>
      </c>
      <c r="I33" s="132"/>
      <c r="J33" s="132" t="n">
        <v>0</v>
      </c>
      <c r="K33" s="132"/>
      <c r="L33" s="132" t="n">
        <v>44236</v>
      </c>
      <c r="M33" s="132"/>
      <c r="N33" s="132" t="n">
        <v>0</v>
      </c>
      <c r="O33" s="132"/>
      <c r="P33" s="132" t="n">
        <v>0</v>
      </c>
      <c r="Q33" s="132"/>
      <c r="R33" s="132" t="n">
        <v>0</v>
      </c>
      <c r="S33" s="132"/>
      <c r="T33" s="132" t="n">
        <v>44236</v>
      </c>
      <c r="U33" s="31"/>
      <c r="V33" s="31" t="n">
        <v>0</v>
      </c>
      <c r="W33" s="31"/>
      <c r="X33" s="31" t="n">
        <v>0</v>
      </c>
      <c r="Y33" s="31"/>
      <c r="Z33" s="31" t="n">
        <v>0</v>
      </c>
      <c r="AA33" s="31"/>
      <c r="AB33" s="31" t="n">
        <v>0</v>
      </c>
      <c r="AC33" s="31"/>
      <c r="AD33" s="31" t="n">
        <v>44236</v>
      </c>
      <c r="AE33" s="31"/>
      <c r="AF33" s="31" t="n">
        <v>44236</v>
      </c>
      <c r="AG33" s="91"/>
      <c r="AH33" s="134" t="n">
        <v>23355</v>
      </c>
      <c r="AI33" s="132"/>
      <c r="AJ33" s="132" t="n">
        <v>0</v>
      </c>
      <c r="AK33" s="132"/>
      <c r="AL33" s="132" t="n">
        <v>0</v>
      </c>
      <c r="AM33" s="132"/>
      <c r="AN33" s="132" t="n">
        <v>23355</v>
      </c>
      <c r="AO33" s="132"/>
      <c r="AP33" s="132" t="n">
        <v>0</v>
      </c>
      <c r="AQ33" s="132"/>
      <c r="AR33" s="132" t="n">
        <v>0</v>
      </c>
      <c r="AS33" s="132"/>
      <c r="AT33" s="132" t="n">
        <v>0</v>
      </c>
      <c r="AU33" s="132"/>
      <c r="AV33" s="132" t="n">
        <v>23355</v>
      </c>
      <c r="AW33" s="31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31" t="n">
        <v>0</v>
      </c>
      <c r="BJ33" s="31" t="n">
        <v>0</v>
      </c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 t="n">
        <v>21475</v>
      </c>
      <c r="BX33" s="31"/>
      <c r="BY33" s="31" t="n">
        <v>0</v>
      </c>
      <c r="BZ33" s="31"/>
      <c r="CA33" s="31" t="n">
        <v>0</v>
      </c>
      <c r="CB33" s="31"/>
      <c r="CC33" s="31" t="n">
        <v>21475</v>
      </c>
      <c r="CD33" s="31"/>
      <c r="CE33" s="31" t="n">
        <v>0</v>
      </c>
      <c r="CF33" s="31"/>
      <c r="CG33" s="31" t="n">
        <v>0</v>
      </c>
      <c r="CH33" s="31"/>
      <c r="CI33" s="31" t="n">
        <v>21475</v>
      </c>
      <c r="CJ33" s="0"/>
      <c r="CK33" s="0"/>
      <c r="CL33" s="0"/>
      <c r="CM33" s="0"/>
      <c r="CN33" s="0"/>
      <c r="CO33" s="0"/>
      <c r="CP33" s="131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3.7" hidden="false" customHeight="true" outlineLevel="0" collapsed="false">
      <c r="A34" s="0"/>
      <c r="B34" s="0"/>
      <c r="C34" s="73" t="s">
        <v>118</v>
      </c>
      <c r="D34" s="73"/>
      <c r="E34" s="73"/>
      <c r="F34" s="134" t="n">
        <v>187229</v>
      </c>
      <c r="G34" s="132"/>
      <c r="H34" s="132" t="n">
        <v>0</v>
      </c>
      <c r="I34" s="132"/>
      <c r="J34" s="132" t="n">
        <v>0</v>
      </c>
      <c r="K34" s="132"/>
      <c r="L34" s="132" t="n">
        <v>187229</v>
      </c>
      <c r="M34" s="132"/>
      <c r="N34" s="132" t="n">
        <v>0</v>
      </c>
      <c r="O34" s="132"/>
      <c r="P34" s="132" t="n">
        <v>0</v>
      </c>
      <c r="Q34" s="132"/>
      <c r="R34" s="132" t="n">
        <v>0</v>
      </c>
      <c r="S34" s="132"/>
      <c r="T34" s="132" t="n">
        <v>187229</v>
      </c>
      <c r="U34" s="31"/>
      <c r="V34" s="31" t="n">
        <v>0</v>
      </c>
      <c r="W34" s="31"/>
      <c r="X34" s="31" t="n">
        <v>0</v>
      </c>
      <c r="Y34" s="31"/>
      <c r="Z34" s="31" t="n">
        <v>0</v>
      </c>
      <c r="AA34" s="31"/>
      <c r="AB34" s="31" t="n">
        <v>187229</v>
      </c>
      <c r="AC34" s="31"/>
      <c r="AD34" s="31" t="n">
        <v>0</v>
      </c>
      <c r="AE34" s="31"/>
      <c r="AF34" s="31" t="n">
        <v>187229</v>
      </c>
      <c r="AG34" s="91"/>
      <c r="AH34" s="134" t="n">
        <v>81608</v>
      </c>
      <c r="AI34" s="132"/>
      <c r="AJ34" s="132" t="n">
        <v>0</v>
      </c>
      <c r="AK34" s="132"/>
      <c r="AL34" s="132" t="n">
        <v>0</v>
      </c>
      <c r="AM34" s="132"/>
      <c r="AN34" s="132" t="n">
        <v>81608</v>
      </c>
      <c r="AO34" s="132"/>
      <c r="AP34" s="132" t="n">
        <v>0</v>
      </c>
      <c r="AQ34" s="132"/>
      <c r="AR34" s="132" t="n">
        <v>0</v>
      </c>
      <c r="AS34" s="132"/>
      <c r="AT34" s="132" t="n">
        <v>0</v>
      </c>
      <c r="AU34" s="132"/>
      <c r="AV34" s="132" t="n">
        <v>81608</v>
      </c>
      <c r="AW34" s="31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31" t="n">
        <v>0</v>
      </c>
      <c r="BJ34" s="31" t="n">
        <v>0</v>
      </c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 t="n">
        <v>59770</v>
      </c>
      <c r="BX34" s="31"/>
      <c r="BY34" s="31" t="n">
        <v>0</v>
      </c>
      <c r="BZ34" s="31"/>
      <c r="CA34" s="31" t="n">
        <v>0</v>
      </c>
      <c r="CB34" s="31"/>
      <c r="CC34" s="31" t="n">
        <v>59770</v>
      </c>
      <c r="CD34" s="31"/>
      <c r="CE34" s="31" t="n">
        <v>0</v>
      </c>
      <c r="CF34" s="31"/>
      <c r="CG34" s="31" t="n">
        <v>0</v>
      </c>
      <c r="CH34" s="31"/>
      <c r="CI34" s="31" t="n">
        <v>59770</v>
      </c>
      <c r="CJ34" s="0"/>
      <c r="CK34" s="0"/>
      <c r="CL34" s="0"/>
      <c r="CM34" s="0"/>
      <c r="CN34" s="0"/>
      <c r="CO34" s="0"/>
      <c r="CP34" s="131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3.7" hidden="false" customHeight="true" outlineLevel="0" collapsed="false">
      <c r="A35" s="0"/>
      <c r="B35" s="0"/>
      <c r="C35" s="73" t="s">
        <v>119</v>
      </c>
      <c r="D35" s="73"/>
      <c r="E35" s="73"/>
      <c r="F35" s="134" t="n">
        <v>397929</v>
      </c>
      <c r="G35" s="132"/>
      <c r="H35" s="134" t="n">
        <v>40575</v>
      </c>
      <c r="I35" s="132"/>
      <c r="J35" s="132" t="n">
        <v>0</v>
      </c>
      <c r="K35" s="132"/>
      <c r="L35" s="132" t="n">
        <v>438504</v>
      </c>
      <c r="M35" s="132"/>
      <c r="N35" s="132" t="n">
        <v>0</v>
      </c>
      <c r="O35" s="132"/>
      <c r="P35" s="132" t="n">
        <v>0</v>
      </c>
      <c r="Q35" s="132"/>
      <c r="R35" s="132" t="n">
        <v>0</v>
      </c>
      <c r="S35" s="132"/>
      <c r="T35" s="132" t="n">
        <v>438504</v>
      </c>
      <c r="U35" s="31"/>
      <c r="V35" s="31" t="n">
        <v>438504</v>
      </c>
      <c r="W35" s="31"/>
      <c r="X35" s="31" t="n">
        <v>0</v>
      </c>
      <c r="Y35" s="31"/>
      <c r="Z35" s="31" t="n">
        <v>0</v>
      </c>
      <c r="AA35" s="31"/>
      <c r="AB35" s="31" t="n">
        <v>0</v>
      </c>
      <c r="AC35" s="31"/>
      <c r="AD35" s="31" t="n">
        <v>0</v>
      </c>
      <c r="AE35" s="31"/>
      <c r="AF35" s="31" t="n">
        <v>438504</v>
      </c>
      <c r="AG35" s="91"/>
      <c r="AH35" s="134" t="n">
        <v>405066</v>
      </c>
      <c r="AI35" s="132"/>
      <c r="AJ35" s="134" t="n">
        <v>39121</v>
      </c>
      <c r="AK35" s="132"/>
      <c r="AL35" s="132" t="n">
        <v>0</v>
      </c>
      <c r="AM35" s="132"/>
      <c r="AN35" s="132" t="n">
        <v>444187</v>
      </c>
      <c r="AO35" s="132"/>
      <c r="AP35" s="132" t="n">
        <v>0</v>
      </c>
      <c r="AQ35" s="132"/>
      <c r="AR35" s="132" t="n">
        <v>0</v>
      </c>
      <c r="AS35" s="132"/>
      <c r="AT35" s="132" t="n">
        <v>0</v>
      </c>
      <c r="AU35" s="132"/>
      <c r="AV35" s="132" t="n">
        <v>444187</v>
      </c>
      <c r="AW35" s="31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31" t="n">
        <v>0</v>
      </c>
      <c r="BJ35" s="31" t="n">
        <v>0</v>
      </c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 t="n">
        <v>345088</v>
      </c>
      <c r="BX35" s="31"/>
      <c r="BY35" s="31" t="n">
        <v>32049</v>
      </c>
      <c r="BZ35" s="31"/>
      <c r="CA35" s="31" t="n">
        <v>0</v>
      </c>
      <c r="CB35" s="31"/>
      <c r="CC35" s="31" t="n">
        <v>377137</v>
      </c>
      <c r="CD35" s="31"/>
      <c r="CE35" s="31" t="n">
        <v>0</v>
      </c>
      <c r="CF35" s="31"/>
      <c r="CG35" s="31" t="n">
        <v>0</v>
      </c>
      <c r="CH35" s="31"/>
      <c r="CI35" s="31" t="n">
        <v>377137</v>
      </c>
      <c r="CJ35" s="0"/>
      <c r="CK35" s="0"/>
      <c r="CL35" s="0"/>
      <c r="CM35" s="0"/>
      <c r="CN35" s="0"/>
      <c r="CO35" s="0"/>
      <c r="CP35" s="131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3.7" hidden="false" customHeight="true" outlineLevel="0" collapsed="false">
      <c r="A36" s="0"/>
      <c r="B36" s="0"/>
      <c r="C36" s="73" t="s">
        <v>120</v>
      </c>
      <c r="D36" s="73"/>
      <c r="E36" s="73"/>
      <c r="F36" s="136" t="n">
        <v>0</v>
      </c>
      <c r="G36" s="132"/>
      <c r="H36" s="136" t="n">
        <v>0</v>
      </c>
      <c r="I36" s="132"/>
      <c r="J36" s="132" t="n">
        <v>0</v>
      </c>
      <c r="K36" s="132"/>
      <c r="L36" s="132" t="n">
        <v>0</v>
      </c>
      <c r="M36" s="132"/>
      <c r="N36" s="132" t="n">
        <v>0</v>
      </c>
      <c r="O36" s="132"/>
      <c r="P36" s="132" t="n">
        <v>0</v>
      </c>
      <c r="Q36" s="132"/>
      <c r="R36" s="132" t="n">
        <v>0</v>
      </c>
      <c r="S36" s="132"/>
      <c r="T36" s="132" t="n">
        <v>0</v>
      </c>
      <c r="U36" s="31"/>
      <c r="V36" s="31" t="n">
        <v>0</v>
      </c>
      <c r="W36" s="31"/>
      <c r="X36" s="31" t="n">
        <v>0</v>
      </c>
      <c r="Y36" s="31"/>
      <c r="Z36" s="31" t="n">
        <v>0</v>
      </c>
      <c r="AA36" s="31"/>
      <c r="AB36" s="31" t="n">
        <v>0</v>
      </c>
      <c r="AC36" s="31"/>
      <c r="AD36" s="31" t="n">
        <v>0</v>
      </c>
      <c r="AE36" s="31"/>
      <c r="AF36" s="31" t="n">
        <v>0</v>
      </c>
      <c r="AG36" s="91"/>
      <c r="AH36" s="134" t="n">
        <v>24000</v>
      </c>
      <c r="AI36" s="132"/>
      <c r="AJ36" s="136" t="n">
        <v>0</v>
      </c>
      <c r="AK36" s="132"/>
      <c r="AL36" s="132" t="n">
        <v>0</v>
      </c>
      <c r="AM36" s="132"/>
      <c r="AN36" s="132" t="n">
        <v>24000</v>
      </c>
      <c r="AO36" s="132"/>
      <c r="AP36" s="132" t="n">
        <v>0</v>
      </c>
      <c r="AQ36" s="132"/>
      <c r="AR36" s="132" t="n">
        <v>0</v>
      </c>
      <c r="AS36" s="132"/>
      <c r="AT36" s="132" t="n">
        <v>0</v>
      </c>
      <c r="AU36" s="132"/>
      <c r="AV36" s="132" t="n">
        <v>24000</v>
      </c>
      <c r="AW36" s="31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31" t="n">
        <v>0</v>
      </c>
      <c r="BJ36" s="31" t="n">
        <v>0</v>
      </c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0"/>
      <c r="CK36" s="0"/>
      <c r="CL36" s="0"/>
      <c r="CM36" s="0"/>
      <c r="CN36" s="0"/>
      <c r="CO36" s="0"/>
      <c r="CP36" s="131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3.7" hidden="false" customHeight="true" outlineLevel="0" collapsed="false">
      <c r="A37" s="0"/>
      <c r="B37" s="0"/>
      <c r="C37" s="73" t="s">
        <v>121</v>
      </c>
      <c r="D37" s="73"/>
      <c r="E37" s="73"/>
      <c r="F37" s="134" t="n">
        <v>14097</v>
      </c>
      <c r="G37" s="132"/>
      <c r="H37" s="134" t="n">
        <v>407823</v>
      </c>
      <c r="I37" s="132"/>
      <c r="J37" s="136" t="n">
        <v>0</v>
      </c>
      <c r="K37" s="132"/>
      <c r="L37" s="132" t="n">
        <v>421920</v>
      </c>
      <c r="M37" s="132"/>
      <c r="N37" s="132" t="n">
        <v>0</v>
      </c>
      <c r="O37" s="132"/>
      <c r="P37" s="132" t="n">
        <v>0</v>
      </c>
      <c r="Q37" s="132"/>
      <c r="R37" s="132" t="n">
        <v>0</v>
      </c>
      <c r="S37" s="132"/>
      <c r="T37" s="132" t="n">
        <v>421920</v>
      </c>
      <c r="U37" s="31"/>
      <c r="V37" s="31" t="n">
        <v>407823</v>
      </c>
      <c r="W37" s="31"/>
      <c r="X37" s="31" t="n">
        <v>0</v>
      </c>
      <c r="Y37" s="31"/>
      <c r="Z37" s="31" t="n">
        <v>14097</v>
      </c>
      <c r="AA37" s="31"/>
      <c r="AB37" s="31" t="n">
        <v>0</v>
      </c>
      <c r="AC37" s="31"/>
      <c r="AD37" s="31" t="n">
        <v>0</v>
      </c>
      <c r="AE37" s="31"/>
      <c r="AF37" s="31" t="n">
        <v>421920</v>
      </c>
      <c r="AG37" s="91"/>
      <c r="AH37" s="134" t="n">
        <v>269761</v>
      </c>
      <c r="AI37" s="132"/>
      <c r="AJ37" s="134" t="n">
        <v>15419</v>
      </c>
      <c r="AK37" s="132"/>
      <c r="AL37" s="132" t="n">
        <v>0</v>
      </c>
      <c r="AM37" s="132"/>
      <c r="AN37" s="132" t="n">
        <v>285180</v>
      </c>
      <c r="AO37" s="132"/>
      <c r="AP37" s="132" t="n">
        <v>0</v>
      </c>
      <c r="AQ37" s="132"/>
      <c r="AR37" s="132" t="n">
        <v>0</v>
      </c>
      <c r="AS37" s="132"/>
      <c r="AT37" s="132" t="n">
        <v>0</v>
      </c>
      <c r="AU37" s="132"/>
      <c r="AV37" s="132" t="n">
        <v>285180</v>
      </c>
      <c r="AW37" s="31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31" t="n">
        <v>0</v>
      </c>
      <c r="BJ37" s="31" t="n">
        <v>0</v>
      </c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 t="n">
        <v>42199</v>
      </c>
      <c r="BX37" s="31"/>
      <c r="BY37" s="31" t="n">
        <v>24275</v>
      </c>
      <c r="BZ37" s="31"/>
      <c r="CA37" s="31" t="n">
        <v>0</v>
      </c>
      <c r="CB37" s="31"/>
      <c r="CC37" s="31" t="n">
        <v>66474</v>
      </c>
      <c r="CD37" s="31"/>
      <c r="CE37" s="31" t="n">
        <v>0</v>
      </c>
      <c r="CF37" s="31"/>
      <c r="CG37" s="31" t="n">
        <v>0</v>
      </c>
      <c r="CH37" s="31"/>
      <c r="CI37" s="31" t="n">
        <v>66474</v>
      </c>
      <c r="CJ37" s="0"/>
      <c r="CK37" s="0"/>
      <c r="CL37" s="0"/>
      <c r="CM37" s="0"/>
      <c r="CN37" s="0"/>
      <c r="CO37" s="0"/>
      <c r="CP37" s="131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3.7" hidden="true" customHeight="true" outlineLevel="0" collapsed="false">
      <c r="A38" s="0"/>
      <c r="B38" s="0"/>
      <c r="C38" s="73" t="s">
        <v>122</v>
      </c>
      <c r="D38" s="73"/>
      <c r="E38" s="73"/>
      <c r="F38" s="136" t="n">
        <v>0</v>
      </c>
      <c r="G38" s="132"/>
      <c r="H38" s="132" t="n">
        <v>0</v>
      </c>
      <c r="I38" s="132"/>
      <c r="J38" s="132" t="n">
        <v>0</v>
      </c>
      <c r="K38" s="132"/>
      <c r="L38" s="132" t="n">
        <v>0</v>
      </c>
      <c r="M38" s="132"/>
      <c r="N38" s="132" t="n">
        <v>0</v>
      </c>
      <c r="O38" s="132"/>
      <c r="P38" s="132" t="n">
        <v>0</v>
      </c>
      <c r="Q38" s="132"/>
      <c r="R38" s="132" t="n">
        <v>0</v>
      </c>
      <c r="S38" s="132"/>
      <c r="T38" s="132" t="n">
        <v>0</v>
      </c>
      <c r="U38" s="31"/>
      <c r="V38" s="31"/>
      <c r="W38" s="31"/>
      <c r="X38" s="31" t="n">
        <v>0</v>
      </c>
      <c r="Y38" s="31"/>
      <c r="Z38" s="31"/>
      <c r="AA38" s="31"/>
      <c r="AB38" s="31"/>
      <c r="AC38" s="31"/>
      <c r="AD38" s="31"/>
      <c r="AE38" s="31"/>
      <c r="AF38" s="31" t="n">
        <v>0</v>
      </c>
      <c r="AG38" s="91"/>
      <c r="AH38" s="136" t="n">
        <v>0</v>
      </c>
      <c r="AI38" s="132"/>
      <c r="AJ38" s="132" t="n">
        <v>0</v>
      </c>
      <c r="AK38" s="132"/>
      <c r="AL38" s="132" t="n">
        <v>0</v>
      </c>
      <c r="AM38" s="132"/>
      <c r="AN38" s="132" t="n">
        <v>0</v>
      </c>
      <c r="AO38" s="132"/>
      <c r="AP38" s="132" t="n">
        <v>0</v>
      </c>
      <c r="AQ38" s="132"/>
      <c r="AR38" s="132" t="n">
        <v>0</v>
      </c>
      <c r="AS38" s="132"/>
      <c r="AT38" s="132" t="n">
        <v>0</v>
      </c>
      <c r="AU38" s="132"/>
      <c r="AV38" s="132" t="n">
        <v>0</v>
      </c>
      <c r="AW38" s="31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31" t="n">
        <v>0</v>
      </c>
      <c r="BJ38" s="31" t="n">
        <v>0</v>
      </c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 t="n">
        <v>132374</v>
      </c>
      <c r="BX38" s="31"/>
      <c r="BY38" s="31" t="n">
        <v>0</v>
      </c>
      <c r="BZ38" s="31"/>
      <c r="CA38" s="31" t="n">
        <v>0</v>
      </c>
      <c r="CB38" s="31"/>
      <c r="CC38" s="31" t="n">
        <v>132374</v>
      </c>
      <c r="CD38" s="31"/>
      <c r="CE38" s="31" t="n">
        <v>0</v>
      </c>
      <c r="CF38" s="31"/>
      <c r="CG38" s="31" t="n">
        <v>0</v>
      </c>
      <c r="CH38" s="31"/>
      <c r="CI38" s="31" t="n">
        <v>132374</v>
      </c>
      <c r="CJ38" s="0"/>
      <c r="CK38" s="0"/>
      <c r="CL38" s="0"/>
      <c r="CM38" s="0"/>
      <c r="CN38" s="0"/>
      <c r="CO38" s="0"/>
      <c r="CP38" s="131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3.7" hidden="false" customHeight="true" outlineLevel="0" collapsed="false">
      <c r="A39" s="0"/>
      <c r="B39" s="0"/>
      <c r="C39" s="73" t="s">
        <v>123</v>
      </c>
      <c r="D39" s="73"/>
      <c r="E39" s="73"/>
      <c r="F39" s="136" t="n">
        <v>0</v>
      </c>
      <c r="G39" s="132"/>
      <c r="H39" s="132" t="n">
        <v>0</v>
      </c>
      <c r="I39" s="132"/>
      <c r="J39" s="132" t="n">
        <v>0</v>
      </c>
      <c r="K39" s="132"/>
      <c r="L39" s="132" t="n">
        <v>0</v>
      </c>
      <c r="M39" s="132"/>
      <c r="N39" s="134" t="n">
        <v>4500</v>
      </c>
      <c r="O39" s="132"/>
      <c r="P39" s="132" t="n">
        <v>0</v>
      </c>
      <c r="Q39" s="132"/>
      <c r="R39" s="132" t="n">
        <v>0</v>
      </c>
      <c r="S39" s="132"/>
      <c r="T39" s="132" t="n">
        <v>4500</v>
      </c>
      <c r="U39" s="31"/>
      <c r="V39" s="31" t="n">
        <v>0</v>
      </c>
      <c r="W39" s="31"/>
      <c r="X39" s="31" t="n">
        <v>4500</v>
      </c>
      <c r="Y39" s="31"/>
      <c r="Z39" s="31" t="n">
        <v>0</v>
      </c>
      <c r="AA39" s="31"/>
      <c r="AB39" s="31" t="n">
        <v>0</v>
      </c>
      <c r="AC39" s="31"/>
      <c r="AD39" s="31" t="n">
        <v>0</v>
      </c>
      <c r="AE39" s="31"/>
      <c r="AF39" s="31" t="n">
        <v>4500</v>
      </c>
      <c r="AG39" s="91"/>
      <c r="AH39" s="132" t="n">
        <v>0</v>
      </c>
      <c r="AI39" s="132"/>
      <c r="AJ39" s="132" t="n">
        <v>0</v>
      </c>
      <c r="AK39" s="132"/>
      <c r="AL39" s="132" t="n">
        <v>0</v>
      </c>
      <c r="AM39" s="132"/>
      <c r="AN39" s="132" t="n">
        <v>0</v>
      </c>
      <c r="AO39" s="132"/>
      <c r="AP39" s="134" t="n">
        <v>1500</v>
      </c>
      <c r="AQ39" s="132"/>
      <c r="AR39" s="132" t="n">
        <v>0</v>
      </c>
      <c r="AS39" s="132"/>
      <c r="AT39" s="132" t="n">
        <v>0</v>
      </c>
      <c r="AU39" s="132"/>
      <c r="AV39" s="132" t="n">
        <v>1500</v>
      </c>
      <c r="AW39" s="31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31" t="n">
        <v>0</v>
      </c>
      <c r="BJ39" s="31" t="n">
        <v>0</v>
      </c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 t="n">
        <v>0</v>
      </c>
      <c r="BX39" s="31"/>
      <c r="BY39" s="31" t="n">
        <v>0</v>
      </c>
      <c r="BZ39" s="31"/>
      <c r="CA39" s="31" t="n">
        <v>0</v>
      </c>
      <c r="CB39" s="31"/>
      <c r="CC39" s="31" t="n">
        <v>0</v>
      </c>
      <c r="CD39" s="31"/>
      <c r="CE39" s="31" t="n">
        <v>10791</v>
      </c>
      <c r="CF39" s="31"/>
      <c r="CG39" s="31" t="n">
        <v>0</v>
      </c>
      <c r="CH39" s="31"/>
      <c r="CI39" s="31" t="n">
        <v>10791</v>
      </c>
      <c r="CJ39" s="0"/>
      <c r="CK39" s="0"/>
      <c r="CL39" s="0"/>
      <c r="CM39" s="0"/>
      <c r="CN39" s="0"/>
      <c r="CO39" s="0"/>
      <c r="CP39" s="131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3.7" hidden="false" customHeight="true" outlineLevel="0" collapsed="false">
      <c r="A40" s="0"/>
      <c r="B40" s="0"/>
      <c r="C40" s="73" t="s">
        <v>124</v>
      </c>
      <c r="D40" s="73"/>
      <c r="E40" s="73"/>
      <c r="F40" s="132" t="n">
        <v>0</v>
      </c>
      <c r="G40" s="132"/>
      <c r="H40" s="132" t="n">
        <v>0</v>
      </c>
      <c r="I40" s="132"/>
      <c r="J40" s="132" t="n">
        <v>0</v>
      </c>
      <c r="K40" s="132"/>
      <c r="L40" s="132" t="n">
        <v>0</v>
      </c>
      <c r="M40" s="132"/>
      <c r="N40" s="136" t="n">
        <v>0</v>
      </c>
      <c r="O40" s="132"/>
      <c r="P40" s="132" t="n">
        <v>0</v>
      </c>
      <c r="Q40" s="132"/>
      <c r="R40" s="132" t="n">
        <v>20000</v>
      </c>
      <c r="S40" s="132"/>
      <c r="T40" s="132" t="n">
        <v>20000</v>
      </c>
      <c r="U40" s="31"/>
      <c r="V40" s="31" t="n">
        <v>0</v>
      </c>
      <c r="W40" s="31"/>
      <c r="X40" s="31" t="n">
        <v>0</v>
      </c>
      <c r="Y40" s="31"/>
      <c r="Z40" s="31" t="n">
        <v>0</v>
      </c>
      <c r="AA40" s="31"/>
      <c r="AB40" s="31" t="n">
        <v>20000</v>
      </c>
      <c r="AC40" s="31"/>
      <c r="AD40" s="31" t="n">
        <v>0</v>
      </c>
      <c r="AE40" s="31"/>
      <c r="AF40" s="31" t="n">
        <v>20000</v>
      </c>
      <c r="AG40" s="91"/>
      <c r="AH40" s="136" t="n">
        <v>500</v>
      </c>
      <c r="AI40" s="132"/>
      <c r="AJ40" s="132" t="n">
        <v>0</v>
      </c>
      <c r="AK40" s="132"/>
      <c r="AL40" s="132" t="n">
        <v>0</v>
      </c>
      <c r="AM40" s="132"/>
      <c r="AN40" s="132" t="n">
        <v>500</v>
      </c>
      <c r="AO40" s="132"/>
      <c r="AP40" s="136" t="n">
        <v>0</v>
      </c>
      <c r="AQ40" s="132"/>
      <c r="AR40" s="132" t="n">
        <v>0</v>
      </c>
      <c r="AS40" s="132"/>
      <c r="AT40" s="132" t="n">
        <v>0</v>
      </c>
      <c r="AU40" s="132"/>
      <c r="AV40" s="132" t="n">
        <v>500</v>
      </c>
      <c r="AW40" s="31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31" t="n">
        <v>0</v>
      </c>
      <c r="BJ40" s="31" t="n">
        <v>0</v>
      </c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0"/>
      <c r="CK40" s="0"/>
      <c r="CL40" s="0"/>
      <c r="CM40" s="0"/>
      <c r="CN40" s="0"/>
      <c r="CO40" s="0"/>
      <c r="CP40" s="131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3.7" hidden="false" customHeight="true" outlineLevel="0" collapsed="false">
      <c r="A41" s="0"/>
      <c r="B41" s="0"/>
      <c r="C41" s="73" t="s">
        <v>125</v>
      </c>
      <c r="D41" s="73"/>
      <c r="E41" s="73"/>
      <c r="F41" s="132" t="n">
        <v>45762</v>
      </c>
      <c r="G41" s="132"/>
      <c r="H41" s="132" t="n">
        <v>0</v>
      </c>
      <c r="I41" s="132"/>
      <c r="J41" s="132" t="n">
        <v>0</v>
      </c>
      <c r="K41" s="132"/>
      <c r="L41" s="132" t="n">
        <v>45762</v>
      </c>
      <c r="M41" s="132"/>
      <c r="N41" s="132" t="n">
        <v>0</v>
      </c>
      <c r="O41" s="132"/>
      <c r="P41" s="132" t="n">
        <v>0</v>
      </c>
      <c r="Q41" s="132"/>
      <c r="R41" s="132" t="n">
        <v>0</v>
      </c>
      <c r="S41" s="132"/>
      <c r="T41" s="132" t="n">
        <v>45762</v>
      </c>
      <c r="U41" s="31"/>
      <c r="V41" s="31" t="n">
        <v>0</v>
      </c>
      <c r="W41" s="31"/>
      <c r="X41" s="31" t="n">
        <v>0</v>
      </c>
      <c r="Y41" s="31"/>
      <c r="Z41" s="31" t="n">
        <v>0</v>
      </c>
      <c r="AA41" s="31"/>
      <c r="AB41" s="31" t="n">
        <v>0</v>
      </c>
      <c r="AC41" s="31"/>
      <c r="AD41" s="31" t="n">
        <v>45762</v>
      </c>
      <c r="AE41" s="31"/>
      <c r="AF41" s="31" t="n">
        <v>45762</v>
      </c>
      <c r="AG41" s="91"/>
      <c r="AH41" s="134" t="n">
        <v>46555</v>
      </c>
      <c r="AI41" s="132"/>
      <c r="AJ41" s="132" t="n">
        <v>0</v>
      </c>
      <c r="AK41" s="132"/>
      <c r="AL41" s="132" t="n">
        <v>0</v>
      </c>
      <c r="AM41" s="132"/>
      <c r="AN41" s="132" t="n">
        <v>46555</v>
      </c>
      <c r="AO41" s="132"/>
      <c r="AP41" s="132" t="n">
        <v>0</v>
      </c>
      <c r="AQ41" s="132"/>
      <c r="AR41" s="132" t="n">
        <v>0</v>
      </c>
      <c r="AS41" s="132"/>
      <c r="AT41" s="132" t="n">
        <v>0</v>
      </c>
      <c r="AU41" s="132"/>
      <c r="AV41" s="132" t="n">
        <v>46555</v>
      </c>
      <c r="AW41" s="31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31" t="n">
        <v>0</v>
      </c>
      <c r="BJ41" s="31" t="n">
        <v>0</v>
      </c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 t="n">
        <v>74532</v>
      </c>
      <c r="BX41" s="31"/>
      <c r="BY41" s="31" t="n">
        <v>0</v>
      </c>
      <c r="BZ41" s="31"/>
      <c r="CA41" s="31" t="n">
        <v>0</v>
      </c>
      <c r="CB41" s="31"/>
      <c r="CC41" s="31" t="n">
        <v>74532</v>
      </c>
      <c r="CD41" s="31"/>
      <c r="CE41" s="31" t="n">
        <v>0</v>
      </c>
      <c r="CF41" s="31"/>
      <c r="CG41" s="31" t="n">
        <v>0</v>
      </c>
      <c r="CH41" s="31"/>
      <c r="CI41" s="31" t="n">
        <v>74532</v>
      </c>
      <c r="CJ41" s="0"/>
      <c r="CK41" s="0"/>
      <c r="CL41" s="0"/>
      <c r="CM41" s="0"/>
      <c r="CN41" s="0"/>
      <c r="CO41" s="0"/>
      <c r="CP41" s="131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3.7" hidden="true" customHeight="true" outlineLevel="0" collapsed="false">
      <c r="A42" s="0"/>
      <c r="B42" s="0"/>
      <c r="C42" s="73" t="s">
        <v>126</v>
      </c>
      <c r="D42" s="73"/>
      <c r="E42" s="73"/>
      <c r="F42" s="142" t="n">
        <v>0</v>
      </c>
      <c r="G42" s="132"/>
      <c r="H42" s="132" t="n">
        <v>0</v>
      </c>
      <c r="I42" s="132"/>
      <c r="J42" s="132" t="n">
        <v>0</v>
      </c>
      <c r="K42" s="132"/>
      <c r="L42" s="132" t="n">
        <v>0</v>
      </c>
      <c r="M42" s="132"/>
      <c r="N42" s="132" t="n">
        <v>0</v>
      </c>
      <c r="O42" s="132"/>
      <c r="P42" s="132" t="n">
        <v>0</v>
      </c>
      <c r="Q42" s="132"/>
      <c r="R42" s="132" t="n">
        <v>0</v>
      </c>
      <c r="S42" s="132"/>
      <c r="T42" s="132" t="n">
        <v>0</v>
      </c>
      <c r="U42" s="31"/>
      <c r="V42" s="31"/>
      <c r="W42" s="31"/>
      <c r="X42" s="31" t="n">
        <v>0</v>
      </c>
      <c r="Y42" s="31"/>
      <c r="Z42" s="31"/>
      <c r="AA42" s="31"/>
      <c r="AB42" s="31"/>
      <c r="AC42" s="31"/>
      <c r="AD42" s="31"/>
      <c r="AE42" s="31"/>
      <c r="AF42" s="31" t="n">
        <v>0</v>
      </c>
      <c r="AG42" s="91"/>
      <c r="AH42" s="132" t="n">
        <v>0</v>
      </c>
      <c r="AI42" s="132"/>
      <c r="AJ42" s="132" t="n">
        <v>0</v>
      </c>
      <c r="AK42" s="132"/>
      <c r="AL42" s="132" t="n">
        <v>0</v>
      </c>
      <c r="AM42" s="132"/>
      <c r="AN42" s="132" t="n">
        <v>0</v>
      </c>
      <c r="AO42" s="132"/>
      <c r="AP42" s="132" t="n">
        <v>0</v>
      </c>
      <c r="AQ42" s="132"/>
      <c r="AR42" s="132" t="n">
        <v>0</v>
      </c>
      <c r="AS42" s="132"/>
      <c r="AT42" s="132" t="n">
        <v>0</v>
      </c>
      <c r="AU42" s="132"/>
      <c r="AV42" s="132" t="n">
        <v>0</v>
      </c>
      <c r="AW42" s="31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31" t="n">
        <v>0</v>
      </c>
      <c r="BJ42" s="31" t="n">
        <v>0</v>
      </c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0"/>
      <c r="CK42" s="0"/>
      <c r="CL42" s="0"/>
      <c r="CM42" s="0"/>
      <c r="CN42" s="0"/>
      <c r="CO42" s="0"/>
      <c r="CP42" s="131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7.65" hidden="false" customHeight="false" outlineLevel="0" collapsed="false">
      <c r="A43" s="0"/>
      <c r="B43" s="0"/>
      <c r="C43" s="73" t="s">
        <v>77</v>
      </c>
      <c r="D43" s="73"/>
      <c r="E43" s="73"/>
      <c r="F43" s="143" t="n">
        <v>94272</v>
      </c>
      <c r="G43" s="132"/>
      <c r="H43" s="143" t="n">
        <v>4538</v>
      </c>
      <c r="I43" s="132"/>
      <c r="J43" s="143" t="n">
        <v>155</v>
      </c>
      <c r="K43" s="132"/>
      <c r="L43" s="143" t="n">
        <v>98965</v>
      </c>
      <c r="M43" s="132"/>
      <c r="N43" s="143" t="n">
        <v>1918</v>
      </c>
      <c r="O43" s="132"/>
      <c r="P43" s="143" t="n">
        <v>0</v>
      </c>
      <c r="Q43" s="143"/>
      <c r="R43" s="143" t="n">
        <v>0</v>
      </c>
      <c r="S43" s="132"/>
      <c r="T43" s="143" t="n">
        <v>100883</v>
      </c>
      <c r="U43" s="100"/>
      <c r="V43" s="100" t="n">
        <v>11377</v>
      </c>
      <c r="W43" s="100"/>
      <c r="X43" s="100" t="n">
        <v>2073</v>
      </c>
      <c r="Y43" s="100"/>
      <c r="Z43" s="100" t="n">
        <v>18487</v>
      </c>
      <c r="AA43" s="100"/>
      <c r="AB43" s="100" t="n">
        <v>6571</v>
      </c>
      <c r="AC43" s="100"/>
      <c r="AD43" s="100" t="n">
        <v>62375</v>
      </c>
      <c r="AE43" s="100"/>
      <c r="AF43" s="100" t="n">
        <v>100883</v>
      </c>
      <c r="AG43" s="144"/>
      <c r="AH43" s="143" t="n">
        <v>88941</v>
      </c>
      <c r="AI43" s="143"/>
      <c r="AJ43" s="143" t="n">
        <v>4299</v>
      </c>
      <c r="AK43" s="143"/>
      <c r="AL43" s="143" t="n">
        <v>0</v>
      </c>
      <c r="AM43" s="143"/>
      <c r="AN43" s="143" t="n">
        <v>93240</v>
      </c>
      <c r="AO43" s="143"/>
      <c r="AP43" s="143" t="n">
        <v>3137</v>
      </c>
      <c r="AQ43" s="143"/>
      <c r="AR43" s="143" t="n">
        <v>0</v>
      </c>
      <c r="AS43" s="143"/>
      <c r="AT43" s="143" t="n">
        <v>500</v>
      </c>
      <c r="AU43" s="143"/>
      <c r="AV43" s="143" t="n">
        <v>96877</v>
      </c>
      <c r="AW43" s="10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31" t="n">
        <v>0</v>
      </c>
      <c r="BJ43" s="100" t="n">
        <v>0</v>
      </c>
      <c r="BK43" s="31"/>
      <c r="BL43" s="31"/>
      <c r="BM43" s="31"/>
      <c r="BN43" s="31"/>
      <c r="BO43" s="31"/>
      <c r="BP43" s="31"/>
      <c r="BQ43" s="100"/>
      <c r="BR43" s="100"/>
      <c r="BS43" s="100"/>
      <c r="BT43" s="100"/>
      <c r="BU43" s="100"/>
      <c r="BV43" s="31"/>
      <c r="BW43" s="100" t="n">
        <v>68168</v>
      </c>
      <c r="BX43" s="31"/>
      <c r="BY43" s="100" t="n">
        <v>0</v>
      </c>
      <c r="BZ43" s="31"/>
      <c r="CA43" s="100" t="n">
        <v>0</v>
      </c>
      <c r="CB43" s="31"/>
      <c r="CC43" s="100" t="n">
        <v>68168</v>
      </c>
      <c r="CD43" s="31"/>
      <c r="CE43" s="100" t="n">
        <v>0</v>
      </c>
      <c r="CF43" s="31"/>
      <c r="CG43" s="100" t="n">
        <v>0</v>
      </c>
      <c r="CH43" s="31"/>
      <c r="CI43" s="100" t="n">
        <v>68168</v>
      </c>
      <c r="CJ43" s="0"/>
      <c r="CK43" s="0"/>
      <c r="CL43" s="0"/>
      <c r="CM43" s="0"/>
      <c r="CN43" s="0"/>
      <c r="CO43" s="0"/>
      <c r="CP43" s="131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3.7" hidden="false" customHeight="true" outlineLevel="0" collapsed="false">
      <c r="A44" s="0"/>
      <c r="B44" s="0"/>
      <c r="C44" s="73"/>
      <c r="D44" s="73"/>
      <c r="E44" s="73"/>
      <c r="F44" s="145"/>
      <c r="G44" s="146"/>
      <c r="H44" s="145"/>
      <c r="I44" s="146"/>
      <c r="J44" s="145"/>
      <c r="K44" s="146"/>
      <c r="L44" s="145"/>
      <c r="M44" s="146"/>
      <c r="N44" s="145"/>
      <c r="O44" s="146"/>
      <c r="P44" s="145"/>
      <c r="Q44" s="145"/>
      <c r="R44" s="145"/>
      <c r="S44" s="146"/>
      <c r="T44" s="145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23"/>
      <c r="AG44" s="23"/>
      <c r="AH44" s="145"/>
      <c r="AI44" s="146"/>
      <c r="AJ44" s="145"/>
      <c r="AK44" s="146"/>
      <c r="AL44" s="145"/>
      <c r="AM44" s="146"/>
      <c r="AN44" s="145"/>
      <c r="AO44" s="146"/>
      <c r="AP44" s="145"/>
      <c r="AQ44" s="146"/>
      <c r="AR44" s="145"/>
      <c r="AS44" s="145"/>
      <c r="AT44" s="145"/>
      <c r="AU44" s="146"/>
      <c r="AV44" s="145"/>
      <c r="AW44" s="46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31"/>
      <c r="BJ44" s="46"/>
      <c r="BK44" s="46"/>
      <c r="BL44" s="46"/>
      <c r="BM44" s="46"/>
      <c r="BN44" s="46"/>
      <c r="BO44" s="46"/>
      <c r="BP44" s="31"/>
      <c r="BQ44" s="46"/>
      <c r="BR44" s="46"/>
      <c r="BS44" s="46"/>
      <c r="BT44" s="46"/>
      <c r="BU44" s="46"/>
      <c r="BV44" s="23"/>
      <c r="BW44" s="46"/>
      <c r="BX44" s="23"/>
      <c r="BY44" s="46"/>
      <c r="BZ44" s="23"/>
      <c r="CA44" s="46"/>
      <c r="CB44" s="23"/>
      <c r="CC44" s="46"/>
      <c r="CD44" s="23"/>
      <c r="CE44" s="46"/>
      <c r="CF44" s="23"/>
      <c r="CG44" s="46"/>
      <c r="CH44" s="23"/>
      <c r="CI44" s="46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7.65" hidden="false" customHeight="false" outlineLevel="0" collapsed="false">
      <c r="A45" s="0"/>
      <c r="B45" s="0"/>
      <c r="C45" s="73"/>
      <c r="D45" s="73"/>
      <c r="E45" s="73"/>
      <c r="F45" s="147" t="n">
        <v>6189776</v>
      </c>
      <c r="G45" s="146"/>
      <c r="H45" s="147" t="n">
        <v>3622056</v>
      </c>
      <c r="I45" s="146"/>
      <c r="J45" s="147" t="n">
        <v>43936</v>
      </c>
      <c r="K45" s="146"/>
      <c r="L45" s="147" t="n">
        <v>9855768</v>
      </c>
      <c r="M45" s="146"/>
      <c r="N45" s="147" t="n">
        <v>1143128</v>
      </c>
      <c r="O45" s="146"/>
      <c r="P45" s="147" t="n">
        <v>276106</v>
      </c>
      <c r="Q45" s="147"/>
      <c r="R45" s="147" t="n">
        <v>20000</v>
      </c>
      <c r="S45" s="146"/>
      <c r="T45" s="147" t="n">
        <v>11295002</v>
      </c>
      <c r="U45" s="148"/>
      <c r="V45" s="149" t="n">
        <v>4990318</v>
      </c>
      <c r="W45" s="148"/>
      <c r="X45" s="149" t="n">
        <v>1276745</v>
      </c>
      <c r="Y45" s="148"/>
      <c r="Z45" s="149" t="n">
        <v>1172342</v>
      </c>
      <c r="AA45" s="148"/>
      <c r="AB45" s="149" t="n">
        <v>469046</v>
      </c>
      <c r="AC45" s="148"/>
      <c r="AD45" s="149" t="n">
        <v>3386551</v>
      </c>
      <c r="AE45" s="148"/>
      <c r="AF45" s="149" t="n">
        <v>11295002</v>
      </c>
      <c r="AG45" s="150"/>
      <c r="AH45" s="147" t="n">
        <v>5856102</v>
      </c>
      <c r="AI45" s="151"/>
      <c r="AJ45" s="147" t="n">
        <v>2980681</v>
      </c>
      <c r="AK45" s="147"/>
      <c r="AL45" s="147" t="n">
        <v>329</v>
      </c>
      <c r="AM45" s="147"/>
      <c r="AN45" s="147" t="n">
        <v>8837112</v>
      </c>
      <c r="AO45" s="147"/>
      <c r="AP45" s="147" t="n">
        <v>1335681</v>
      </c>
      <c r="AQ45" s="147"/>
      <c r="AR45" s="147" t="n">
        <v>-46502</v>
      </c>
      <c r="AS45" s="147"/>
      <c r="AT45" s="147" t="n">
        <v>500</v>
      </c>
      <c r="AU45" s="151"/>
      <c r="AV45" s="147" t="n">
        <v>10126791</v>
      </c>
      <c r="AW45" s="148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31" t="s">
        <v>127</v>
      </c>
      <c r="BK45" s="148"/>
      <c r="BL45" s="148"/>
      <c r="BM45" s="148"/>
      <c r="BN45" s="148"/>
      <c r="BO45" s="148"/>
      <c r="BP45" s="152"/>
      <c r="BQ45" s="148"/>
      <c r="BR45" s="148"/>
      <c r="BS45" s="148"/>
      <c r="BT45" s="148"/>
      <c r="BU45" s="148"/>
      <c r="BV45" s="88"/>
      <c r="BW45" s="148" t="n">
        <v>4417239</v>
      </c>
      <c r="BX45" s="23"/>
      <c r="BY45" s="148" t="n">
        <v>1748184</v>
      </c>
      <c r="BZ45" s="23"/>
      <c r="CA45" s="148" t="n">
        <v>47075</v>
      </c>
      <c r="CB45" s="23"/>
      <c r="CC45" s="148" t="n">
        <v>6212498</v>
      </c>
      <c r="CD45" s="23"/>
      <c r="CE45" s="148" t="n">
        <v>599011</v>
      </c>
      <c r="CF45" s="23"/>
      <c r="CG45" s="148" t="n">
        <v>839020</v>
      </c>
      <c r="CH45" s="23"/>
      <c r="CI45" s="148" t="n">
        <v>7650529</v>
      </c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5.75" hidden="false" customHeight="true" outlineLevel="0" collapsed="false">
      <c r="A46" s="0"/>
      <c r="B46" s="0"/>
      <c r="C46" s="73"/>
      <c r="D46" s="73"/>
      <c r="E46" s="73"/>
      <c r="F46" s="148"/>
      <c r="G46" s="23"/>
      <c r="H46" s="148"/>
      <c r="I46" s="23"/>
      <c r="J46" s="148"/>
      <c r="K46" s="23"/>
      <c r="L46" s="148"/>
      <c r="M46" s="23"/>
      <c r="N46" s="148"/>
      <c r="O46" s="23"/>
      <c r="P46" s="148"/>
      <c r="Q46" s="148"/>
      <c r="R46" s="148"/>
      <c r="S46" s="23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88"/>
      <c r="AG46" s="88"/>
      <c r="AH46" s="148"/>
      <c r="AI46" s="23"/>
      <c r="AJ46" s="148"/>
      <c r="AK46" s="23"/>
      <c r="AL46" s="148"/>
      <c r="AM46" s="23"/>
      <c r="AN46" s="148"/>
      <c r="AO46" s="23"/>
      <c r="AP46" s="148"/>
      <c r="AQ46" s="23"/>
      <c r="AR46" s="148"/>
      <c r="AS46" s="148"/>
      <c r="AT46" s="148"/>
      <c r="AU46" s="23"/>
      <c r="AV46" s="148"/>
      <c r="AW46" s="148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152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88"/>
      <c r="BW46" s="148"/>
      <c r="BX46" s="23"/>
      <c r="BY46" s="148"/>
      <c r="BZ46" s="23"/>
      <c r="CA46" s="148"/>
      <c r="CB46" s="23"/>
      <c r="CC46" s="148"/>
      <c r="CD46" s="23"/>
      <c r="CE46" s="148"/>
      <c r="CF46" s="23"/>
      <c r="CG46" s="148"/>
      <c r="CH46" s="23"/>
      <c r="CI46" s="148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5.75" hidden="false" customHeight="true" outlineLevel="0" collapsed="false">
      <c r="A47" s="0"/>
      <c r="B47" s="0"/>
      <c r="C47" s="73"/>
      <c r="D47" s="73"/>
      <c r="E47" s="73"/>
      <c r="F47" s="148"/>
      <c r="G47" s="23"/>
      <c r="H47" s="148"/>
      <c r="I47" s="23"/>
      <c r="J47" s="148"/>
      <c r="K47" s="23"/>
      <c r="L47" s="148"/>
      <c r="M47" s="23"/>
      <c r="N47" s="148"/>
      <c r="O47" s="23"/>
      <c r="P47" s="148"/>
      <c r="Q47" s="148"/>
      <c r="R47" s="148"/>
      <c r="S47" s="23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88"/>
      <c r="AG47" s="88"/>
      <c r="AH47" s="148"/>
      <c r="AI47" s="23"/>
      <c r="AJ47" s="148"/>
      <c r="AK47" s="23"/>
      <c r="AL47" s="148"/>
      <c r="AM47" s="23"/>
      <c r="AN47" s="148"/>
      <c r="AO47" s="23"/>
      <c r="AP47" s="148"/>
      <c r="AQ47" s="23"/>
      <c r="AR47" s="148"/>
      <c r="AS47" s="148"/>
      <c r="AT47" s="148"/>
      <c r="AU47" s="23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52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88"/>
      <c r="BW47" s="148"/>
      <c r="BX47" s="23"/>
      <c r="BY47" s="148"/>
      <c r="BZ47" s="23"/>
      <c r="CA47" s="148"/>
      <c r="CB47" s="23"/>
      <c r="CC47" s="148"/>
      <c r="CD47" s="23"/>
      <c r="CE47" s="148"/>
      <c r="CF47" s="23"/>
      <c r="CG47" s="148"/>
      <c r="CH47" s="23"/>
      <c r="CI47" s="148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5.75" hidden="false" customHeight="true" outlineLevel="0" collapsed="false">
      <c r="A48" s="0"/>
      <c r="B48" s="0"/>
      <c r="C48" s="73"/>
      <c r="D48" s="73"/>
      <c r="E48" s="73"/>
      <c r="F48" s="148"/>
      <c r="G48" s="23"/>
      <c r="H48" s="148"/>
      <c r="I48" s="23"/>
      <c r="J48" s="148"/>
      <c r="K48" s="23"/>
      <c r="L48" s="148"/>
      <c r="M48" s="23"/>
      <c r="N48" s="148"/>
      <c r="O48" s="23"/>
      <c r="P48" s="148"/>
      <c r="Q48" s="148"/>
      <c r="R48" s="148"/>
      <c r="S48" s="23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88"/>
      <c r="AG48" s="88"/>
      <c r="AH48" s="148"/>
      <c r="AI48" s="23"/>
      <c r="AJ48" s="148"/>
      <c r="AK48" s="23"/>
      <c r="AL48" s="148"/>
      <c r="AM48" s="23"/>
      <c r="AN48" s="148"/>
      <c r="AO48" s="23"/>
      <c r="AP48" s="148"/>
      <c r="AQ48" s="23"/>
      <c r="AR48" s="148"/>
      <c r="AS48" s="148"/>
      <c r="AT48" s="148"/>
      <c r="AU48" s="23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52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88"/>
      <c r="BW48" s="148"/>
      <c r="BX48" s="23"/>
      <c r="BY48" s="148"/>
      <c r="BZ48" s="23"/>
      <c r="CA48" s="148"/>
      <c r="CB48" s="23"/>
      <c r="CC48" s="148"/>
      <c r="CD48" s="23"/>
      <c r="CE48" s="148"/>
      <c r="CF48" s="23"/>
      <c r="CG48" s="148"/>
      <c r="CH48" s="23"/>
      <c r="CI48" s="148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5.75" hidden="false" customHeight="true" outlineLevel="0" collapsed="false">
      <c r="A49" s="0"/>
      <c r="B49" s="0"/>
      <c r="C49" s="73"/>
      <c r="D49" s="73"/>
      <c r="E49" s="73"/>
      <c r="F49" s="148"/>
      <c r="G49" s="23"/>
      <c r="H49" s="148"/>
      <c r="I49" s="23"/>
      <c r="J49" s="148"/>
      <c r="K49" s="23"/>
      <c r="L49" s="148"/>
      <c r="M49" s="23"/>
      <c r="N49" s="148"/>
      <c r="O49" s="23"/>
      <c r="P49" s="148"/>
      <c r="Q49" s="148"/>
      <c r="R49" s="148"/>
      <c r="S49" s="23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88"/>
      <c r="AG49" s="88"/>
      <c r="AH49" s="148"/>
      <c r="AI49" s="23"/>
      <c r="AJ49" s="148"/>
      <c r="AK49" s="23"/>
      <c r="AL49" s="148"/>
      <c r="AM49" s="23"/>
      <c r="AN49" s="148"/>
      <c r="AO49" s="23"/>
      <c r="AP49" s="148"/>
      <c r="AQ49" s="23"/>
      <c r="AR49" s="148"/>
      <c r="AS49" s="148"/>
      <c r="AT49" s="148"/>
      <c r="AU49" s="23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52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88"/>
      <c r="BW49" s="148"/>
      <c r="BX49" s="23"/>
      <c r="BY49" s="148"/>
      <c r="BZ49" s="23"/>
      <c r="CA49" s="148"/>
      <c r="CB49" s="23"/>
      <c r="CC49" s="148"/>
      <c r="CD49" s="23"/>
      <c r="CE49" s="148"/>
      <c r="CF49" s="23"/>
      <c r="CG49" s="148"/>
      <c r="CH49" s="23"/>
      <c r="CI49" s="148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5.75" hidden="true" customHeight="true" outlineLevel="0" collapsed="false">
      <c r="A50" s="0"/>
      <c r="B50" s="0"/>
      <c r="C50" s="73"/>
      <c r="D50" s="73"/>
      <c r="E50" s="73" t="s">
        <v>128</v>
      </c>
      <c r="F50" s="148"/>
      <c r="G50" s="23"/>
      <c r="H50" s="148"/>
      <c r="I50" s="23"/>
      <c r="J50" s="148"/>
      <c r="K50" s="23"/>
      <c r="L50" s="148"/>
      <c r="M50" s="23"/>
      <c r="N50" s="148"/>
      <c r="O50" s="23"/>
      <c r="P50" s="148"/>
      <c r="Q50" s="148"/>
      <c r="R50" s="148"/>
      <c r="S50" s="23"/>
      <c r="T50" s="148"/>
      <c r="U50" s="144"/>
      <c r="V50" s="31" t="n">
        <v>4990318</v>
      </c>
      <c r="W50" s="31"/>
      <c r="X50" s="31" t="n">
        <v>1276745</v>
      </c>
      <c r="Y50" s="31"/>
      <c r="Z50" s="31" t="n">
        <v>1172342</v>
      </c>
      <c r="AA50" s="31"/>
      <c r="AB50" s="31" t="n">
        <v>469046</v>
      </c>
      <c r="AC50" s="31"/>
      <c r="AD50" s="31" t="n">
        <v>3386551</v>
      </c>
      <c r="AE50" s="152"/>
      <c r="AF50" s="31" t="n">
        <v>11295002</v>
      </c>
      <c r="AG50" s="31"/>
      <c r="AH50" s="152"/>
      <c r="AI50" s="31"/>
      <c r="AJ50" s="152"/>
      <c r="AK50" s="31"/>
      <c r="AL50" s="152"/>
      <c r="AM50" s="31"/>
      <c r="AN50" s="152"/>
      <c r="AO50" s="31"/>
      <c r="AP50" s="152"/>
      <c r="AQ50" s="31"/>
      <c r="AR50" s="152"/>
      <c r="AS50" s="152"/>
      <c r="AT50" s="152"/>
      <c r="AU50" s="31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88"/>
      <c r="BW50" s="148"/>
      <c r="BX50" s="23"/>
      <c r="BY50" s="148"/>
      <c r="BZ50" s="23"/>
      <c r="CA50" s="148"/>
      <c r="CB50" s="23"/>
      <c r="CC50" s="148"/>
      <c r="CD50" s="23"/>
      <c r="CE50" s="148"/>
      <c r="CF50" s="23"/>
      <c r="CG50" s="148"/>
      <c r="CH50" s="23"/>
      <c r="CI50" s="148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5.75" hidden="true" customHeight="true" outlineLevel="0" collapsed="false">
      <c r="A51" s="0"/>
      <c r="B51" s="0"/>
      <c r="C51" s="73"/>
      <c r="D51" s="73"/>
      <c r="E51" s="73"/>
      <c r="F51" s="148"/>
      <c r="G51" s="23"/>
      <c r="H51" s="148"/>
      <c r="I51" s="23"/>
      <c r="J51" s="148"/>
      <c r="K51" s="23"/>
      <c r="L51" s="148"/>
      <c r="M51" s="23"/>
      <c r="N51" s="148"/>
      <c r="O51" s="23"/>
      <c r="P51" s="148"/>
      <c r="Q51" s="148"/>
      <c r="R51" s="148"/>
      <c r="S51" s="23"/>
      <c r="T51" s="148"/>
      <c r="U51" s="148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2"/>
      <c r="AI51" s="31"/>
      <c r="AJ51" s="152"/>
      <c r="AK51" s="31"/>
      <c r="AL51" s="152"/>
      <c r="AM51" s="31"/>
      <c r="AN51" s="152"/>
      <c r="AO51" s="31"/>
      <c r="AP51" s="152"/>
      <c r="AQ51" s="31"/>
      <c r="AR51" s="152"/>
      <c r="AS51" s="152"/>
      <c r="AT51" s="152"/>
      <c r="AU51" s="31"/>
      <c r="AV51" s="152"/>
      <c r="AW51" s="152"/>
      <c r="AX51" s="31" t="n">
        <v>3492329</v>
      </c>
      <c r="AY51" s="31"/>
      <c r="AZ51" s="31" t="n">
        <v>1232651</v>
      </c>
      <c r="BA51" s="31"/>
      <c r="BB51" s="31" t="n">
        <v>1050583</v>
      </c>
      <c r="BC51" s="31"/>
      <c r="BD51" s="31" t="n">
        <v>82108</v>
      </c>
      <c r="BE51" s="31"/>
      <c r="BF51" s="31" t="n">
        <v>4328330</v>
      </c>
      <c r="BG51" s="31"/>
      <c r="BH51" s="31" t="n">
        <v>10186001</v>
      </c>
      <c r="BI51" s="31" t="s">
        <v>129</v>
      </c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88"/>
      <c r="BW51" s="148"/>
      <c r="BX51" s="23"/>
      <c r="BY51" s="148"/>
      <c r="BZ51" s="23"/>
      <c r="CA51" s="148"/>
      <c r="CB51" s="23"/>
      <c r="CC51" s="148"/>
      <c r="CD51" s="23"/>
      <c r="CE51" s="148"/>
      <c r="CF51" s="23"/>
      <c r="CG51" s="148"/>
      <c r="CH51" s="23"/>
      <c r="CI51" s="148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5.75" hidden="true" customHeight="true" outlineLevel="0" collapsed="false">
      <c r="A52" s="0"/>
      <c r="B52" s="0"/>
      <c r="C52" s="73"/>
      <c r="D52" s="73"/>
      <c r="E52" s="73" t="s">
        <v>130</v>
      </c>
      <c r="F52" s="148"/>
      <c r="G52" s="23"/>
      <c r="H52" s="148"/>
      <c r="I52" s="23"/>
      <c r="J52" s="148"/>
      <c r="K52" s="23"/>
      <c r="L52" s="148"/>
      <c r="M52" s="23"/>
      <c r="N52" s="148"/>
      <c r="O52" s="23"/>
      <c r="P52" s="148"/>
      <c r="Q52" s="148"/>
      <c r="R52" s="148"/>
      <c r="S52" s="23"/>
      <c r="T52" s="148"/>
      <c r="U52" s="148"/>
      <c r="V52" s="31" t="n">
        <v>0</v>
      </c>
      <c r="W52" s="31" t="n">
        <v>0</v>
      </c>
      <c r="X52" s="31" t="n">
        <v>0</v>
      </c>
      <c r="Y52" s="31" t="n">
        <v>0</v>
      </c>
      <c r="Z52" s="31" t="n">
        <v>0</v>
      </c>
      <c r="AA52" s="31" t="n">
        <v>0</v>
      </c>
      <c r="AB52" s="31" t="n">
        <v>0</v>
      </c>
      <c r="AC52" s="31" t="n">
        <v>0</v>
      </c>
      <c r="AD52" s="31" t="n">
        <v>0</v>
      </c>
      <c r="AE52" s="31" t="n">
        <v>0</v>
      </c>
      <c r="AF52" s="31" t="n">
        <v>0</v>
      </c>
      <c r="AG52" s="31"/>
      <c r="AH52" s="152"/>
      <c r="AI52" s="31"/>
      <c r="AJ52" s="152"/>
      <c r="AK52" s="31"/>
      <c r="AL52" s="152"/>
      <c r="AM52" s="31"/>
      <c r="AN52" s="152"/>
      <c r="AO52" s="31"/>
      <c r="AP52" s="152"/>
      <c r="AQ52" s="31"/>
      <c r="AR52" s="152"/>
      <c r="AS52" s="152"/>
      <c r="AT52" s="152"/>
      <c r="AU52" s="31"/>
      <c r="AV52" s="152"/>
      <c r="AW52" s="152"/>
      <c r="AX52" s="31" t="n">
        <v>473872</v>
      </c>
      <c r="AY52" s="31"/>
      <c r="AZ52" s="31" t="n">
        <v>103030</v>
      </c>
      <c r="BA52" s="31"/>
      <c r="BB52" s="31" t="n">
        <v>348640</v>
      </c>
      <c r="BC52" s="31"/>
      <c r="BD52" s="31" t="n">
        <v>148859</v>
      </c>
      <c r="BE52" s="31"/>
      <c r="BF52" s="31" t="n">
        <v>-1133611</v>
      </c>
      <c r="BG52" s="31"/>
      <c r="BH52" s="31" t="n">
        <v>-59210</v>
      </c>
      <c r="BI52" s="31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88"/>
      <c r="BW52" s="148"/>
      <c r="BX52" s="23"/>
      <c r="BY52" s="148"/>
      <c r="BZ52" s="23"/>
      <c r="CA52" s="148"/>
      <c r="CB52" s="23"/>
      <c r="CC52" s="148"/>
      <c r="CD52" s="23"/>
      <c r="CE52" s="148"/>
      <c r="CF52" s="23"/>
      <c r="CG52" s="148"/>
      <c r="CH52" s="23"/>
      <c r="CI52" s="148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5.75" hidden="true" customHeight="true" outlineLevel="0" collapsed="false">
      <c r="A53" s="0"/>
      <c r="B53" s="0"/>
      <c r="C53" s="73"/>
      <c r="D53" s="73"/>
      <c r="E53" s="73"/>
      <c r="F53" s="148"/>
      <c r="G53" s="23"/>
      <c r="H53" s="148"/>
      <c r="I53" s="23"/>
      <c r="J53" s="148"/>
      <c r="K53" s="23"/>
      <c r="L53" s="148"/>
      <c r="M53" s="23"/>
      <c r="N53" s="148"/>
      <c r="O53" s="23"/>
      <c r="P53" s="148"/>
      <c r="Q53" s="148"/>
      <c r="R53" s="148"/>
      <c r="S53" s="23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88"/>
      <c r="AG53" s="88"/>
      <c r="AH53" s="148"/>
      <c r="AI53" s="23"/>
      <c r="AJ53" s="148"/>
      <c r="AK53" s="23"/>
      <c r="AL53" s="148"/>
      <c r="AM53" s="23"/>
      <c r="AN53" s="148"/>
      <c r="AO53" s="23"/>
      <c r="AP53" s="148"/>
      <c r="AQ53" s="23"/>
      <c r="AR53" s="148"/>
      <c r="AS53" s="148"/>
      <c r="AT53" s="148"/>
      <c r="AU53" s="23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52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88"/>
      <c r="BW53" s="148"/>
      <c r="BX53" s="23"/>
      <c r="BY53" s="148"/>
      <c r="BZ53" s="23"/>
      <c r="CA53" s="148"/>
      <c r="CB53" s="23"/>
      <c r="CC53" s="148"/>
      <c r="CD53" s="23"/>
      <c r="CE53" s="148"/>
      <c r="CF53" s="23"/>
      <c r="CG53" s="148"/>
      <c r="CH53" s="23"/>
      <c r="CI53" s="148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5.75" hidden="false" customHeight="true" outlineLevel="0" collapsed="false">
      <c r="A54" s="0"/>
      <c r="B54" s="0"/>
      <c r="C54" s="73"/>
      <c r="D54" s="73"/>
      <c r="E54" s="73"/>
      <c r="F54" s="148"/>
      <c r="G54" s="23"/>
      <c r="H54" s="148"/>
      <c r="I54" s="23"/>
      <c r="J54" s="148"/>
      <c r="K54" s="23"/>
      <c r="L54" s="148"/>
      <c r="M54" s="23"/>
      <c r="N54" s="148"/>
      <c r="O54" s="23"/>
      <c r="P54" s="148"/>
      <c r="Q54" s="148"/>
      <c r="R54" s="148"/>
      <c r="S54" s="23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54" t="n">
        <v>0.299827392682179</v>
      </c>
      <c r="AE54" s="148"/>
      <c r="AF54" s="88"/>
      <c r="AG54" s="88"/>
      <c r="AH54" s="148"/>
      <c r="AI54" s="23"/>
      <c r="AJ54" s="148"/>
      <c r="AK54" s="23"/>
      <c r="AL54" s="148"/>
      <c r="AM54" s="23"/>
      <c r="AN54" s="148"/>
      <c r="AO54" s="23"/>
      <c r="AP54" s="148"/>
      <c r="AQ54" s="23"/>
      <c r="AR54" s="148"/>
      <c r="AS54" s="148"/>
      <c r="AT54" s="148"/>
      <c r="AU54" s="23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54" t="n">
        <v>0.315471998977761</v>
      </c>
      <c r="BG54" s="148"/>
      <c r="BH54" s="148"/>
      <c r="BI54" s="152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88"/>
      <c r="BW54" s="148"/>
      <c r="BX54" s="23"/>
      <c r="BY54" s="148"/>
      <c r="BZ54" s="23"/>
      <c r="CA54" s="148"/>
      <c r="CB54" s="23"/>
      <c r="CC54" s="148"/>
      <c r="CD54" s="23"/>
      <c r="CE54" s="148"/>
      <c r="CF54" s="23"/>
      <c r="CG54" s="148"/>
      <c r="CH54" s="23"/>
      <c r="CI54" s="148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15.75" hidden="false" customHeight="true" outlineLevel="0" collapsed="false">
      <c r="A55" s="0"/>
      <c r="B55" s="0"/>
      <c r="C55" s="73"/>
      <c r="D55" s="73"/>
      <c r="E55" s="73"/>
      <c r="F55" s="148"/>
      <c r="G55" s="23"/>
      <c r="H55" s="148"/>
      <c r="I55" s="23"/>
      <c r="J55" s="148"/>
      <c r="K55" s="23"/>
      <c r="L55" s="148"/>
      <c r="M55" s="23"/>
      <c r="N55" s="148"/>
      <c r="O55" s="23"/>
      <c r="P55" s="148"/>
      <c r="Q55" s="148"/>
      <c r="R55" s="148"/>
      <c r="S55" s="23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88"/>
      <c r="AG55" s="88"/>
      <c r="AH55" s="148"/>
      <c r="AI55" s="23"/>
      <c r="AJ55" s="148"/>
      <c r="AK55" s="23"/>
      <c r="AL55" s="148"/>
      <c r="AM55" s="23"/>
      <c r="AN55" s="148"/>
      <c r="AO55" s="23"/>
      <c r="AP55" s="148"/>
      <c r="AQ55" s="23"/>
      <c r="AR55" s="148"/>
      <c r="AS55" s="148"/>
      <c r="AT55" s="148"/>
      <c r="AU55" s="23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52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88"/>
      <c r="BW55" s="148"/>
      <c r="BX55" s="23"/>
      <c r="BY55" s="148"/>
      <c r="BZ55" s="23"/>
      <c r="CA55" s="148"/>
      <c r="CB55" s="23"/>
      <c r="CC55" s="148"/>
      <c r="CD55" s="23"/>
      <c r="CE55" s="148"/>
      <c r="CF55" s="23"/>
      <c r="CG55" s="148"/>
      <c r="CH55" s="23"/>
      <c r="CI55" s="148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5.75" hidden="false" customHeight="true" outlineLevel="0" collapsed="false">
      <c r="A56" s="0"/>
      <c r="B56" s="0"/>
      <c r="C56" s="73"/>
      <c r="D56" s="73"/>
      <c r="E56" s="73"/>
      <c r="F56" s="148"/>
      <c r="G56" s="23"/>
      <c r="H56" s="148"/>
      <c r="I56" s="23"/>
      <c r="J56" s="148"/>
      <c r="K56" s="23"/>
      <c r="L56" s="148"/>
      <c r="M56" s="23"/>
      <c r="N56" s="148"/>
      <c r="O56" s="23"/>
      <c r="P56" s="148"/>
      <c r="Q56" s="148"/>
      <c r="R56" s="148"/>
      <c r="S56" s="23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88"/>
      <c r="AG56" s="88"/>
      <c r="AH56" s="148"/>
      <c r="AI56" s="23"/>
      <c r="AJ56" s="148"/>
      <c r="AK56" s="23"/>
      <c r="AL56" s="148"/>
      <c r="AM56" s="23"/>
      <c r="AN56" s="148"/>
      <c r="AO56" s="23"/>
      <c r="AP56" s="148"/>
      <c r="AQ56" s="23"/>
      <c r="AR56" s="148"/>
      <c r="AS56" s="148"/>
      <c r="AT56" s="148"/>
      <c r="AU56" s="23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52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88"/>
      <c r="BW56" s="148"/>
      <c r="BX56" s="23"/>
      <c r="BY56" s="148"/>
      <c r="BZ56" s="23"/>
      <c r="CA56" s="148"/>
      <c r="CB56" s="23"/>
      <c r="CC56" s="148"/>
      <c r="CD56" s="23"/>
      <c r="CE56" s="148"/>
      <c r="CF56" s="23"/>
      <c r="CG56" s="148"/>
      <c r="CH56" s="23"/>
      <c r="CI56" s="148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5.75" hidden="false" customHeight="true" outlineLevel="0" collapsed="false">
      <c r="A57" s="0"/>
      <c r="B57" s="0"/>
      <c r="C57" s="73"/>
      <c r="D57" s="73"/>
      <c r="E57" s="73"/>
      <c r="F57" s="148"/>
      <c r="G57" s="23"/>
      <c r="H57" s="148"/>
      <c r="I57" s="23"/>
      <c r="J57" s="148"/>
      <c r="K57" s="23"/>
      <c r="L57" s="148"/>
      <c r="M57" s="23"/>
      <c r="N57" s="148"/>
      <c r="O57" s="23"/>
      <c r="P57" s="148"/>
      <c r="Q57" s="148"/>
      <c r="R57" s="148"/>
      <c r="S57" s="23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88"/>
      <c r="AG57" s="88"/>
      <c r="AH57" s="148"/>
      <c r="AI57" s="23"/>
      <c r="AJ57" s="148"/>
      <c r="AK57" s="23"/>
      <c r="AL57" s="148"/>
      <c r="AM57" s="23"/>
      <c r="AN57" s="148"/>
      <c r="AO57" s="23"/>
      <c r="AP57" s="148"/>
      <c r="AQ57" s="23"/>
      <c r="AR57" s="148"/>
      <c r="AS57" s="148"/>
      <c r="AT57" s="148"/>
      <c r="AU57" s="23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52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88"/>
      <c r="BW57" s="148"/>
      <c r="BX57" s="23"/>
      <c r="BY57" s="148"/>
      <c r="BZ57" s="23"/>
      <c r="CA57" s="148"/>
      <c r="CB57" s="23"/>
      <c r="CC57" s="148"/>
      <c r="CD57" s="23"/>
      <c r="CE57" s="148"/>
      <c r="CF57" s="23"/>
      <c r="CG57" s="148"/>
      <c r="CH57" s="23"/>
      <c r="CI57" s="148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5.75" hidden="false" customHeight="true" outlineLevel="0" collapsed="false">
      <c r="A58" s="0"/>
      <c r="B58" s="0"/>
      <c r="C58" s="73"/>
      <c r="D58" s="73"/>
      <c r="E58" s="73"/>
      <c r="F58" s="148"/>
      <c r="G58" s="23"/>
      <c r="H58" s="148"/>
      <c r="I58" s="23"/>
      <c r="J58" s="148"/>
      <c r="K58" s="23"/>
      <c r="L58" s="148"/>
      <c r="M58" s="23"/>
      <c r="N58" s="148"/>
      <c r="O58" s="23"/>
      <c r="P58" s="148"/>
      <c r="Q58" s="148"/>
      <c r="R58" s="148"/>
      <c r="S58" s="23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88"/>
      <c r="AG58" s="88"/>
      <c r="AH58" s="148"/>
      <c r="AI58" s="23"/>
      <c r="AJ58" s="148"/>
      <c r="AK58" s="23"/>
      <c r="AL58" s="148"/>
      <c r="AM58" s="23"/>
      <c r="AN58" s="148"/>
      <c r="AO58" s="23"/>
      <c r="AP58" s="148"/>
      <c r="AQ58" s="23"/>
      <c r="AR58" s="148"/>
      <c r="AS58" s="148"/>
      <c r="AT58" s="148"/>
      <c r="AU58" s="23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52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88"/>
      <c r="BW58" s="148"/>
      <c r="BX58" s="23"/>
      <c r="BY58" s="148"/>
      <c r="BZ58" s="23"/>
      <c r="CA58" s="148"/>
      <c r="CB58" s="23"/>
      <c r="CC58" s="148"/>
      <c r="CD58" s="23"/>
      <c r="CE58" s="148"/>
      <c r="CF58" s="23"/>
      <c r="CG58" s="148"/>
      <c r="CH58" s="23"/>
      <c r="CI58" s="148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5.75" hidden="false" customHeight="true" outlineLevel="0" collapsed="false">
      <c r="A59" s="0"/>
      <c r="B59" s="0"/>
      <c r="C59" s="73"/>
      <c r="D59" s="73"/>
      <c r="E59" s="73"/>
      <c r="F59" s="148"/>
      <c r="G59" s="23"/>
      <c r="H59" s="148"/>
      <c r="I59" s="23"/>
      <c r="J59" s="148"/>
      <c r="K59" s="23"/>
      <c r="L59" s="148"/>
      <c r="M59" s="23"/>
      <c r="N59" s="148"/>
      <c r="O59" s="23"/>
      <c r="P59" s="148"/>
      <c r="Q59" s="148"/>
      <c r="R59" s="148"/>
      <c r="S59" s="23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88"/>
      <c r="AG59" s="88"/>
      <c r="AH59" s="148"/>
      <c r="AI59" s="23"/>
      <c r="AJ59" s="148"/>
      <c r="AK59" s="23"/>
      <c r="AL59" s="148"/>
      <c r="AM59" s="23"/>
      <c r="AN59" s="148"/>
      <c r="AO59" s="23"/>
      <c r="AP59" s="148"/>
      <c r="AQ59" s="23"/>
      <c r="AR59" s="148"/>
      <c r="AS59" s="148"/>
      <c r="AT59" s="148"/>
      <c r="AU59" s="23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52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88"/>
      <c r="BW59" s="148"/>
      <c r="BX59" s="23"/>
      <c r="BY59" s="148"/>
      <c r="BZ59" s="23"/>
      <c r="CA59" s="148"/>
      <c r="CB59" s="23"/>
      <c r="CC59" s="148"/>
      <c r="CD59" s="23"/>
      <c r="CE59" s="148"/>
      <c r="CF59" s="23"/>
      <c r="CG59" s="148"/>
      <c r="CH59" s="23"/>
      <c r="CI59" s="148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15.75" hidden="false" customHeight="true" outlineLevel="0" collapsed="false">
      <c r="A60" s="0"/>
      <c r="B60" s="0"/>
      <c r="C60" s="73"/>
      <c r="D60" s="73"/>
      <c r="E60" s="73"/>
      <c r="F60" s="148"/>
      <c r="G60" s="23"/>
      <c r="H60" s="148"/>
      <c r="I60" s="23"/>
      <c r="J60" s="148"/>
      <c r="K60" s="23"/>
      <c r="L60" s="148"/>
      <c r="M60" s="23"/>
      <c r="N60" s="148"/>
      <c r="O60" s="23"/>
      <c r="P60" s="148"/>
      <c r="Q60" s="148"/>
      <c r="R60" s="148"/>
      <c r="S60" s="23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88"/>
      <c r="AG60" s="88"/>
      <c r="AH60" s="148"/>
      <c r="AI60" s="23"/>
      <c r="AJ60" s="148"/>
      <c r="AK60" s="23"/>
      <c r="AL60" s="148"/>
      <c r="AM60" s="23"/>
      <c r="AN60" s="148"/>
      <c r="AO60" s="23"/>
      <c r="AP60" s="148"/>
      <c r="AQ60" s="23"/>
      <c r="AR60" s="148"/>
      <c r="AS60" s="148"/>
      <c r="AT60" s="148"/>
      <c r="AU60" s="23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52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88"/>
      <c r="BW60" s="148"/>
      <c r="BX60" s="23"/>
      <c r="BY60" s="148"/>
      <c r="BZ60" s="23"/>
      <c r="CA60" s="148"/>
      <c r="CB60" s="23"/>
      <c r="CC60" s="148"/>
      <c r="CD60" s="23"/>
      <c r="CE60" s="148"/>
      <c r="CF60" s="23"/>
      <c r="CG60" s="148"/>
      <c r="CH60" s="23"/>
      <c r="CI60" s="148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15.75" hidden="false" customHeight="true" outlineLevel="0" collapsed="false">
      <c r="A61" s="0"/>
      <c r="B61" s="0"/>
      <c r="C61" s="73"/>
      <c r="D61" s="73"/>
      <c r="E61" s="73"/>
      <c r="F61" s="148"/>
      <c r="G61" s="23"/>
      <c r="H61" s="148"/>
      <c r="I61" s="23"/>
      <c r="J61" s="148"/>
      <c r="K61" s="23"/>
      <c r="L61" s="148"/>
      <c r="M61" s="23"/>
      <c r="N61" s="148"/>
      <c r="O61" s="23"/>
      <c r="P61" s="148"/>
      <c r="Q61" s="148"/>
      <c r="R61" s="148"/>
      <c r="S61" s="23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88"/>
      <c r="AG61" s="88"/>
      <c r="AH61" s="148"/>
      <c r="AI61" s="23"/>
      <c r="AJ61" s="148"/>
      <c r="AK61" s="23"/>
      <c r="AL61" s="148"/>
      <c r="AM61" s="23"/>
      <c r="AN61" s="148"/>
      <c r="AO61" s="23"/>
      <c r="AP61" s="148"/>
      <c r="AQ61" s="23"/>
      <c r="AR61" s="148"/>
      <c r="AS61" s="148"/>
      <c r="AT61" s="148"/>
      <c r="AU61" s="23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52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88"/>
      <c r="BW61" s="148"/>
      <c r="BX61" s="23"/>
      <c r="BY61" s="148"/>
      <c r="BZ61" s="23"/>
      <c r="CA61" s="148"/>
      <c r="CB61" s="23"/>
      <c r="CC61" s="148"/>
      <c r="CD61" s="23"/>
      <c r="CE61" s="148"/>
      <c r="CF61" s="23"/>
      <c r="CG61" s="148"/>
      <c r="CH61" s="23"/>
      <c r="CI61" s="148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15.75" hidden="false" customHeight="true" outlineLevel="0" collapsed="false">
      <c r="A62" s="0"/>
      <c r="B62" s="0"/>
      <c r="C62" s="73"/>
      <c r="D62" s="73"/>
      <c r="E62" s="73"/>
      <c r="F62" s="148"/>
      <c r="G62" s="23"/>
      <c r="H62" s="148"/>
      <c r="I62" s="23"/>
      <c r="J62" s="148"/>
      <c r="K62" s="23"/>
      <c r="L62" s="148"/>
      <c r="M62" s="23"/>
      <c r="N62" s="148"/>
      <c r="O62" s="23"/>
      <c r="P62" s="148"/>
      <c r="Q62" s="148"/>
      <c r="R62" s="148"/>
      <c r="S62" s="23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88"/>
      <c r="AG62" s="88"/>
      <c r="AH62" s="148"/>
      <c r="AI62" s="23"/>
      <c r="AJ62" s="148"/>
      <c r="AK62" s="23"/>
      <c r="AL62" s="148"/>
      <c r="AM62" s="23"/>
      <c r="AN62" s="148"/>
      <c r="AO62" s="23"/>
      <c r="AP62" s="148"/>
      <c r="AQ62" s="23"/>
      <c r="AR62" s="148"/>
      <c r="AS62" s="148"/>
      <c r="AT62" s="148"/>
      <c r="AU62" s="23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52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88"/>
      <c r="BW62" s="148"/>
      <c r="BX62" s="23"/>
      <c r="BY62" s="148"/>
      <c r="BZ62" s="23"/>
      <c r="CA62" s="148"/>
      <c r="CB62" s="23"/>
      <c r="CC62" s="148"/>
      <c r="CD62" s="23"/>
      <c r="CE62" s="148"/>
      <c r="CF62" s="23"/>
      <c r="CG62" s="148"/>
      <c r="CH62" s="23"/>
      <c r="CI62" s="148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15.75" hidden="false" customHeight="true" outlineLevel="0" collapsed="false">
      <c r="A63" s="0"/>
      <c r="B63" s="0"/>
      <c r="C63" s="73"/>
      <c r="D63" s="73"/>
      <c r="E63" s="73"/>
      <c r="F63" s="148"/>
      <c r="G63" s="23"/>
      <c r="H63" s="148"/>
      <c r="I63" s="23"/>
      <c r="J63" s="148"/>
      <c r="K63" s="23"/>
      <c r="L63" s="148"/>
      <c r="M63" s="23"/>
      <c r="N63" s="148"/>
      <c r="O63" s="23"/>
      <c r="P63" s="148"/>
      <c r="Q63" s="148"/>
      <c r="R63" s="148"/>
      <c r="S63" s="23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88"/>
      <c r="AG63" s="88"/>
      <c r="AH63" s="148"/>
      <c r="AI63" s="23"/>
      <c r="AJ63" s="148"/>
      <c r="AK63" s="23"/>
      <c r="AL63" s="148"/>
      <c r="AM63" s="23"/>
      <c r="AN63" s="148"/>
      <c r="AO63" s="23"/>
      <c r="AP63" s="148"/>
      <c r="AQ63" s="23"/>
      <c r="AR63" s="148"/>
      <c r="AS63" s="148"/>
      <c r="AT63" s="148"/>
      <c r="AU63" s="23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52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88"/>
      <c r="BW63" s="148"/>
      <c r="BX63" s="23"/>
      <c r="BY63" s="148"/>
      <c r="BZ63" s="23"/>
      <c r="CA63" s="148"/>
      <c r="CB63" s="23"/>
      <c r="CC63" s="148"/>
      <c r="CD63" s="23"/>
      <c r="CE63" s="148"/>
      <c r="CF63" s="23"/>
      <c r="CG63" s="148"/>
      <c r="CH63" s="23"/>
      <c r="CI63" s="148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15.75" hidden="false" customHeight="true" outlineLevel="0" collapsed="false">
      <c r="A64" s="0"/>
      <c r="B64" s="0"/>
      <c r="C64" s="73"/>
      <c r="D64" s="73"/>
      <c r="E64" s="73"/>
      <c r="F64" s="148"/>
      <c r="G64" s="23"/>
      <c r="H64" s="148"/>
      <c r="I64" s="23"/>
      <c r="J64" s="148"/>
      <c r="K64" s="23"/>
      <c r="L64" s="148"/>
      <c r="M64" s="23"/>
      <c r="N64" s="148"/>
      <c r="O64" s="23"/>
      <c r="P64" s="148"/>
      <c r="Q64" s="148"/>
      <c r="R64" s="148"/>
      <c r="S64" s="23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88"/>
      <c r="AG64" s="88"/>
      <c r="AH64" s="148"/>
      <c r="AI64" s="23"/>
      <c r="AJ64" s="148"/>
      <c r="AK64" s="23"/>
      <c r="AL64" s="148"/>
      <c r="AM64" s="23"/>
      <c r="AN64" s="148"/>
      <c r="AO64" s="23"/>
      <c r="AP64" s="148"/>
      <c r="AQ64" s="23"/>
      <c r="AR64" s="148"/>
      <c r="AS64" s="148"/>
      <c r="AT64" s="148"/>
      <c r="AU64" s="23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52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88"/>
      <c r="BW64" s="148"/>
      <c r="BX64" s="23"/>
      <c r="BY64" s="148"/>
      <c r="BZ64" s="23"/>
      <c r="CA64" s="148"/>
      <c r="CB64" s="23"/>
      <c r="CC64" s="148"/>
      <c r="CD64" s="23"/>
      <c r="CE64" s="148"/>
      <c r="CF64" s="23"/>
      <c r="CG64" s="148"/>
      <c r="CH64" s="23"/>
      <c r="CI64" s="148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15.75" hidden="false" customHeight="true" outlineLevel="0" collapsed="false">
      <c r="A65" s="0"/>
      <c r="B65" s="0"/>
      <c r="C65" s="73"/>
      <c r="D65" s="73"/>
      <c r="E65" s="73"/>
      <c r="F65" s="148"/>
      <c r="G65" s="23"/>
      <c r="H65" s="148"/>
      <c r="I65" s="23"/>
      <c r="J65" s="148"/>
      <c r="K65" s="23"/>
      <c r="L65" s="148"/>
      <c r="M65" s="23"/>
      <c r="N65" s="148"/>
      <c r="O65" s="23"/>
      <c r="P65" s="148"/>
      <c r="Q65" s="148"/>
      <c r="R65" s="148"/>
      <c r="S65" s="23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88"/>
      <c r="AG65" s="88"/>
      <c r="AH65" s="148"/>
      <c r="AI65" s="23"/>
      <c r="AJ65" s="148"/>
      <c r="AK65" s="23"/>
      <c r="AL65" s="148"/>
      <c r="AM65" s="23"/>
      <c r="AN65" s="148"/>
      <c r="AO65" s="23"/>
      <c r="AP65" s="148"/>
      <c r="AQ65" s="23"/>
      <c r="AR65" s="148"/>
      <c r="AS65" s="148"/>
      <c r="AT65" s="148"/>
      <c r="AU65" s="23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52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88"/>
      <c r="BW65" s="148"/>
      <c r="BX65" s="23"/>
      <c r="BY65" s="148"/>
      <c r="BZ65" s="23"/>
      <c r="CA65" s="148"/>
      <c r="CB65" s="23"/>
      <c r="CC65" s="148"/>
      <c r="CD65" s="23"/>
      <c r="CE65" s="148"/>
      <c r="CF65" s="23"/>
      <c r="CG65" s="148"/>
      <c r="CH65" s="23"/>
      <c r="CI65" s="148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15.75" hidden="false" customHeight="true" outlineLevel="0" collapsed="false">
      <c r="A66" s="0"/>
      <c r="B66" s="0"/>
      <c r="C66" s="73"/>
      <c r="D66" s="73"/>
      <c r="E66" s="73"/>
      <c r="F66" s="148"/>
      <c r="G66" s="23"/>
      <c r="H66" s="148"/>
      <c r="I66" s="23"/>
      <c r="J66" s="148"/>
      <c r="K66" s="23"/>
      <c r="L66" s="148"/>
      <c r="M66" s="23"/>
      <c r="N66" s="148"/>
      <c r="O66" s="23"/>
      <c r="P66" s="148"/>
      <c r="Q66" s="148"/>
      <c r="R66" s="148"/>
      <c r="S66" s="23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88"/>
      <c r="AG66" s="88"/>
      <c r="AH66" s="148"/>
      <c r="AI66" s="23"/>
      <c r="AJ66" s="148"/>
      <c r="AK66" s="23"/>
      <c r="AL66" s="148"/>
      <c r="AM66" s="23"/>
      <c r="AN66" s="148"/>
      <c r="AO66" s="23"/>
      <c r="AP66" s="148"/>
      <c r="AQ66" s="23"/>
      <c r="AR66" s="148"/>
      <c r="AS66" s="148"/>
      <c r="AT66" s="148"/>
      <c r="AU66" s="23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52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88"/>
      <c r="BW66" s="148"/>
      <c r="BX66" s="23"/>
      <c r="BY66" s="148"/>
      <c r="BZ66" s="23"/>
      <c r="CA66" s="148"/>
      <c r="CB66" s="23"/>
      <c r="CC66" s="148"/>
      <c r="CD66" s="23"/>
      <c r="CE66" s="148"/>
      <c r="CF66" s="23"/>
      <c r="CG66" s="148"/>
      <c r="CH66" s="23"/>
      <c r="CI66" s="148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15.75" hidden="false" customHeight="true" outlineLevel="0" collapsed="false">
      <c r="A67" s="0"/>
      <c r="B67" s="0"/>
      <c r="C67" s="73"/>
      <c r="D67" s="73"/>
      <c r="E67" s="73"/>
      <c r="F67" s="148"/>
      <c r="G67" s="23"/>
      <c r="H67" s="148"/>
      <c r="I67" s="23"/>
      <c r="J67" s="148"/>
      <c r="K67" s="23"/>
      <c r="L67" s="148"/>
      <c r="M67" s="23"/>
      <c r="N67" s="148"/>
      <c r="O67" s="23"/>
      <c r="P67" s="148"/>
      <c r="Q67" s="148"/>
      <c r="R67" s="148"/>
      <c r="S67" s="23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88"/>
      <c r="AG67" s="88"/>
      <c r="AH67" s="148"/>
      <c r="AI67" s="23"/>
      <c r="AJ67" s="148"/>
      <c r="AK67" s="23"/>
      <c r="AL67" s="148"/>
      <c r="AM67" s="23"/>
      <c r="AN67" s="148"/>
      <c r="AO67" s="23"/>
      <c r="AP67" s="148"/>
      <c r="AQ67" s="23"/>
      <c r="AR67" s="148"/>
      <c r="AS67" s="148"/>
      <c r="AT67" s="148"/>
      <c r="AU67" s="23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52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88"/>
      <c r="BW67" s="148"/>
      <c r="BX67" s="23"/>
      <c r="BY67" s="148"/>
      <c r="BZ67" s="23"/>
      <c r="CA67" s="148"/>
      <c r="CB67" s="23"/>
      <c r="CC67" s="148"/>
      <c r="CD67" s="23"/>
      <c r="CE67" s="148"/>
      <c r="CF67" s="23"/>
      <c r="CG67" s="148"/>
      <c r="CH67" s="23"/>
      <c r="CI67" s="148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5.75" hidden="false" customHeight="true" outlineLevel="0" collapsed="false">
      <c r="A68" s="0"/>
      <c r="B68" s="0"/>
      <c r="C68" s="73"/>
      <c r="D68" s="73"/>
      <c r="E68" s="73"/>
      <c r="F68" s="148"/>
      <c r="G68" s="23"/>
      <c r="H68" s="148"/>
      <c r="I68" s="23"/>
      <c r="J68" s="148"/>
      <c r="K68" s="23"/>
      <c r="L68" s="148"/>
      <c r="M68" s="23"/>
      <c r="N68" s="148"/>
      <c r="O68" s="23"/>
      <c r="P68" s="148"/>
      <c r="Q68" s="148"/>
      <c r="R68" s="148"/>
      <c r="S68" s="23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88"/>
      <c r="AG68" s="88"/>
      <c r="AH68" s="148"/>
      <c r="AI68" s="23"/>
      <c r="AJ68" s="148"/>
      <c r="AK68" s="23"/>
      <c r="AL68" s="148"/>
      <c r="AM68" s="23"/>
      <c r="AN68" s="148"/>
      <c r="AO68" s="23"/>
      <c r="AP68" s="148"/>
      <c r="AQ68" s="23"/>
      <c r="AR68" s="148"/>
      <c r="AS68" s="148"/>
      <c r="AT68" s="148"/>
      <c r="AU68" s="23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52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88"/>
      <c r="BW68" s="148"/>
      <c r="BX68" s="23"/>
      <c r="BY68" s="148"/>
      <c r="BZ68" s="23"/>
      <c r="CA68" s="148"/>
      <c r="CB68" s="23"/>
      <c r="CC68" s="148"/>
      <c r="CD68" s="23"/>
      <c r="CE68" s="148"/>
      <c r="CF68" s="23"/>
      <c r="CG68" s="148"/>
      <c r="CH68" s="23"/>
      <c r="CI68" s="148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9" hidden="false" customHeight="true" outlineLevel="0" collapsed="false">
      <c r="A69" s="0"/>
      <c r="B69" s="0"/>
      <c r="C69" s="73"/>
      <c r="D69" s="73"/>
      <c r="E69" s="73"/>
      <c r="F69" s="148"/>
      <c r="G69" s="23"/>
      <c r="H69" s="148"/>
      <c r="I69" s="23"/>
      <c r="J69" s="148"/>
      <c r="K69" s="23"/>
      <c r="L69" s="148"/>
      <c r="M69" s="23"/>
      <c r="N69" s="148"/>
      <c r="O69" s="23"/>
      <c r="P69" s="148"/>
      <c r="Q69" s="148"/>
      <c r="R69" s="148"/>
      <c r="S69" s="23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88"/>
      <c r="AG69" s="88"/>
      <c r="AH69" s="148"/>
      <c r="AI69" s="23"/>
      <c r="AJ69" s="148"/>
      <c r="AK69" s="23"/>
      <c r="AL69" s="148"/>
      <c r="AM69" s="23"/>
      <c r="AN69" s="148"/>
      <c r="AO69" s="23"/>
      <c r="AP69" s="148"/>
      <c r="AQ69" s="23"/>
      <c r="AR69" s="148"/>
      <c r="AS69" s="148"/>
      <c r="AT69" s="148"/>
      <c r="AU69" s="23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52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88"/>
      <c r="BW69" s="148"/>
      <c r="BX69" s="23"/>
      <c r="BY69" s="148"/>
      <c r="BZ69" s="23"/>
      <c r="CA69" s="148"/>
      <c r="CB69" s="23"/>
      <c r="CC69" s="148"/>
      <c r="CD69" s="23"/>
      <c r="CE69" s="148"/>
      <c r="CF69" s="23"/>
      <c r="CG69" s="148"/>
      <c r="CH69" s="23"/>
      <c r="CI69" s="148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customFormat="false" ht="15.75" hidden="false" customHeight="true" outlineLevel="0" collapsed="false">
      <c r="A70" s="0"/>
      <c r="B70" s="0"/>
      <c r="C70" s="73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48"/>
      <c r="S70" s="23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88"/>
      <c r="AG70" s="88"/>
      <c r="AH70" s="148"/>
      <c r="AI70" s="23"/>
      <c r="AJ70" s="148"/>
      <c r="AK70" s="23"/>
      <c r="AL70" s="148"/>
      <c r="AM70" s="23"/>
      <c r="AN70" s="148"/>
      <c r="AO70" s="23"/>
      <c r="AP70" s="148"/>
      <c r="AQ70" s="23"/>
      <c r="AR70" s="148"/>
      <c r="AS70" s="148"/>
      <c r="AT70" s="148"/>
      <c r="AU70" s="23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52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88"/>
      <c r="BW70" s="148"/>
      <c r="BX70" s="23"/>
      <c r="BY70" s="148"/>
      <c r="BZ70" s="23"/>
      <c r="CA70" s="148"/>
      <c r="CB70" s="23"/>
      <c r="CC70" s="148"/>
      <c r="CD70" s="23"/>
      <c r="CE70" s="148"/>
      <c r="CF70" s="23"/>
      <c r="CG70" s="148"/>
      <c r="CH70" s="23"/>
      <c r="CI70" s="148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customFormat="false" ht="15.75" hidden="false" customHeight="true" outlineLevel="0" collapsed="false">
      <c r="A71" s="0"/>
      <c r="B71" s="0"/>
      <c r="C71" s="73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7"/>
      <c r="R71" s="148"/>
      <c r="S71" s="23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88"/>
      <c r="AG71" s="88"/>
      <c r="AH71" s="148"/>
      <c r="AI71" s="23"/>
      <c r="AJ71" s="148"/>
      <c r="AK71" s="23"/>
      <c r="AL71" s="148"/>
      <c r="AM71" s="23"/>
      <c r="AN71" s="148"/>
      <c r="AO71" s="23"/>
      <c r="AP71" s="148"/>
      <c r="AQ71" s="23"/>
      <c r="AR71" s="148"/>
      <c r="AS71" s="148"/>
      <c r="AT71" s="148"/>
      <c r="AU71" s="23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52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88"/>
      <c r="BW71" s="148"/>
      <c r="BX71" s="23"/>
      <c r="BY71" s="148"/>
      <c r="BZ71" s="23"/>
      <c r="CA71" s="148"/>
      <c r="CB71" s="23"/>
      <c r="CC71" s="148"/>
      <c r="CD71" s="23"/>
      <c r="CE71" s="148"/>
      <c r="CF71" s="23"/>
      <c r="CG71" s="148"/>
      <c r="CH71" s="23"/>
      <c r="CI71" s="148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customFormat="false" ht="15.75" hidden="false" customHeight="true" outlineLevel="0" collapsed="false">
      <c r="A72" s="0"/>
      <c r="B72" s="0"/>
      <c r="C72" s="73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7"/>
      <c r="R72" s="148"/>
      <c r="S72" s="23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88"/>
      <c r="AG72" s="88"/>
      <c r="AH72" s="148"/>
      <c r="AI72" s="23"/>
      <c r="AJ72" s="148"/>
      <c r="AK72" s="23"/>
      <c r="AL72" s="148"/>
      <c r="AM72" s="23"/>
      <c r="AN72" s="148"/>
      <c r="AO72" s="23"/>
      <c r="AP72" s="148"/>
      <c r="AQ72" s="23"/>
      <c r="AR72" s="148"/>
      <c r="AS72" s="148"/>
      <c r="AT72" s="148"/>
      <c r="AU72" s="23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52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88"/>
      <c r="BW72" s="148"/>
      <c r="BX72" s="23"/>
      <c r="BY72" s="148"/>
      <c r="BZ72" s="23"/>
      <c r="CA72" s="148"/>
      <c r="CB72" s="23"/>
      <c r="CC72" s="148"/>
      <c r="CD72" s="23"/>
      <c r="CE72" s="148"/>
      <c r="CF72" s="23"/>
      <c r="CG72" s="148"/>
      <c r="CH72" s="23"/>
      <c r="CI72" s="148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customFormat="false" ht="15.75" hidden="false" customHeight="true" outlineLevel="0" collapsed="false">
      <c r="A73" s="0"/>
      <c r="B73" s="0"/>
      <c r="C73" s="73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7"/>
      <c r="R73" s="148"/>
      <c r="S73" s="23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88"/>
      <c r="AG73" s="88"/>
      <c r="AH73" s="148"/>
      <c r="AI73" s="23"/>
      <c r="AJ73" s="148"/>
      <c r="AK73" s="23"/>
      <c r="AL73" s="148"/>
      <c r="AM73" s="23"/>
      <c r="AN73" s="148"/>
      <c r="AO73" s="23"/>
      <c r="AP73" s="148"/>
      <c r="AQ73" s="23"/>
      <c r="AR73" s="148"/>
      <c r="AS73" s="148"/>
      <c r="AT73" s="148"/>
      <c r="AU73" s="23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52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88"/>
      <c r="BW73" s="148"/>
      <c r="BX73" s="23"/>
      <c r="BY73" s="148"/>
      <c r="BZ73" s="23"/>
      <c r="CA73" s="148"/>
      <c r="CB73" s="23"/>
      <c r="CC73" s="148"/>
      <c r="CD73" s="23"/>
      <c r="CE73" s="148"/>
      <c r="CF73" s="23"/>
      <c r="CG73" s="148"/>
      <c r="CH73" s="23"/>
      <c r="CI73" s="148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customFormat="false" ht="15.75" hidden="false" customHeight="true" outlineLevel="0" collapsed="false">
      <c r="A74" s="0"/>
      <c r="B74" s="0"/>
      <c r="C74" s="73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7"/>
      <c r="R74" s="148"/>
      <c r="S74" s="23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88"/>
      <c r="AG74" s="88"/>
      <c r="AH74" s="148"/>
      <c r="AI74" s="23"/>
      <c r="AJ74" s="148"/>
      <c r="AK74" s="23"/>
      <c r="AL74" s="148"/>
      <c r="AM74" s="23"/>
      <c r="AN74" s="148"/>
      <c r="AO74" s="23"/>
      <c r="AP74" s="148"/>
      <c r="AQ74" s="23"/>
      <c r="AR74" s="148"/>
      <c r="AS74" s="148"/>
      <c r="AT74" s="148"/>
      <c r="AU74" s="23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52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88"/>
      <c r="BW74" s="148"/>
      <c r="BX74" s="23"/>
      <c r="BY74" s="148"/>
      <c r="BZ74" s="23"/>
      <c r="CA74" s="148"/>
      <c r="CB74" s="23"/>
      <c r="CC74" s="148"/>
      <c r="CD74" s="23"/>
      <c r="CE74" s="148"/>
      <c r="CF74" s="23"/>
      <c r="CG74" s="148"/>
      <c r="CH74" s="23"/>
      <c r="CI74" s="148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customFormat="false" ht="15.75" hidden="false" customHeight="true" outlineLevel="0" collapsed="false">
      <c r="A75" s="0"/>
      <c r="B75" s="0"/>
      <c r="C75" s="73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7"/>
      <c r="R75" s="148"/>
      <c r="S75" s="23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88"/>
      <c r="AG75" s="88"/>
      <c r="AH75" s="148"/>
      <c r="AI75" s="23"/>
      <c r="AJ75" s="148"/>
      <c r="AK75" s="23"/>
      <c r="AL75" s="148"/>
      <c r="AM75" s="23"/>
      <c r="AN75" s="148"/>
      <c r="AO75" s="23"/>
      <c r="AP75" s="148"/>
      <c r="AQ75" s="23"/>
      <c r="AR75" s="148"/>
      <c r="AS75" s="148"/>
      <c r="AT75" s="148"/>
      <c r="AU75" s="23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52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88"/>
      <c r="BW75" s="148"/>
      <c r="BX75" s="23"/>
      <c r="BY75" s="148"/>
      <c r="BZ75" s="23"/>
      <c r="CA75" s="148"/>
      <c r="CB75" s="23"/>
      <c r="CC75" s="148"/>
      <c r="CD75" s="23"/>
      <c r="CE75" s="148"/>
      <c r="CF75" s="23"/>
      <c r="CG75" s="148"/>
      <c r="CH75" s="23"/>
      <c r="CI75" s="148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customFormat="false" ht="15.75" hidden="false" customHeight="true" outlineLevel="0" collapsed="false">
      <c r="A76" s="0"/>
      <c r="B76" s="0"/>
      <c r="C76" s="73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7"/>
      <c r="R76" s="148"/>
      <c r="S76" s="23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88"/>
      <c r="AG76" s="88"/>
      <c r="AH76" s="148"/>
      <c r="AI76" s="23"/>
      <c r="AJ76" s="148"/>
      <c r="AK76" s="23"/>
      <c r="AL76" s="148"/>
      <c r="AM76" s="23"/>
      <c r="AN76" s="148"/>
      <c r="AO76" s="23"/>
      <c r="AP76" s="148"/>
      <c r="AQ76" s="23"/>
      <c r="AR76" s="148"/>
      <c r="AS76" s="148"/>
      <c r="AT76" s="148"/>
      <c r="AU76" s="23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52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88"/>
      <c r="BW76" s="148"/>
      <c r="BX76" s="23"/>
      <c r="BY76" s="148"/>
      <c r="BZ76" s="23"/>
      <c r="CA76" s="148"/>
      <c r="CB76" s="23"/>
      <c r="CC76" s="148"/>
      <c r="CD76" s="23"/>
      <c r="CE76" s="148"/>
      <c r="CF76" s="23"/>
      <c r="CG76" s="148"/>
      <c r="CH76" s="23"/>
      <c r="CI76" s="148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customFormat="false" ht="15.75" hidden="false" customHeight="true" outlineLevel="0" collapsed="false">
      <c r="A77" s="0"/>
      <c r="B77" s="0"/>
      <c r="C77" s="73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7"/>
      <c r="R77" s="148"/>
      <c r="S77" s="23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88"/>
      <c r="AG77" s="88"/>
      <c r="AH77" s="148"/>
      <c r="AI77" s="23"/>
      <c r="AJ77" s="148"/>
      <c r="AK77" s="23"/>
      <c r="AL77" s="148"/>
      <c r="AM77" s="23"/>
      <c r="AN77" s="148"/>
      <c r="AO77" s="23"/>
      <c r="AP77" s="148"/>
      <c r="AQ77" s="23"/>
      <c r="AR77" s="148"/>
      <c r="AS77" s="148"/>
      <c r="AT77" s="148"/>
      <c r="AU77" s="23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52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88"/>
      <c r="BW77" s="148"/>
      <c r="BX77" s="23"/>
      <c r="BY77" s="148"/>
      <c r="BZ77" s="23"/>
      <c r="CA77" s="148"/>
      <c r="CB77" s="23"/>
      <c r="CC77" s="148"/>
      <c r="CD77" s="23"/>
      <c r="CE77" s="148"/>
      <c r="CF77" s="23"/>
      <c r="CG77" s="148"/>
      <c r="CH77" s="23"/>
      <c r="CI77" s="148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customFormat="false" ht="15.75" hidden="false" customHeight="true" outlineLevel="0" collapsed="false">
      <c r="A78" s="0"/>
      <c r="B78" s="0"/>
      <c r="C78" s="73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7"/>
      <c r="R78" s="148"/>
      <c r="S78" s="23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88"/>
      <c r="AG78" s="88"/>
      <c r="AH78" s="148"/>
      <c r="AI78" s="23"/>
      <c r="AJ78" s="148"/>
      <c r="AK78" s="23"/>
      <c r="AL78" s="148"/>
      <c r="AM78" s="23"/>
      <c r="AN78" s="148"/>
      <c r="AO78" s="23"/>
      <c r="AP78" s="148"/>
      <c r="AQ78" s="23"/>
      <c r="AR78" s="148"/>
      <c r="AS78" s="148"/>
      <c r="AT78" s="148"/>
      <c r="AU78" s="23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52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88"/>
      <c r="BW78" s="148"/>
      <c r="BX78" s="23"/>
      <c r="BY78" s="148"/>
      <c r="BZ78" s="23"/>
      <c r="CA78" s="148"/>
      <c r="CB78" s="23"/>
      <c r="CC78" s="148"/>
      <c r="CD78" s="23"/>
      <c r="CE78" s="148"/>
      <c r="CF78" s="23"/>
      <c r="CG78" s="148"/>
      <c r="CH78" s="23"/>
      <c r="CI78" s="148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customFormat="false" ht="15.75" hidden="false" customHeight="true" outlineLevel="0" collapsed="false">
      <c r="A79" s="0"/>
      <c r="B79" s="0"/>
      <c r="C79" s="73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7"/>
      <c r="R79" s="148"/>
      <c r="S79" s="23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88"/>
      <c r="AG79" s="88"/>
      <c r="AH79" s="148"/>
      <c r="AI79" s="23"/>
      <c r="AJ79" s="148"/>
      <c r="AK79" s="23"/>
      <c r="AL79" s="148"/>
      <c r="AM79" s="23"/>
      <c r="AN79" s="148"/>
      <c r="AO79" s="23"/>
      <c r="AP79" s="148"/>
      <c r="AQ79" s="23"/>
      <c r="AR79" s="148"/>
      <c r="AS79" s="148"/>
      <c r="AT79" s="148"/>
      <c r="AU79" s="23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52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88"/>
      <c r="BW79" s="148"/>
      <c r="BX79" s="23"/>
      <c r="BY79" s="148"/>
      <c r="BZ79" s="23"/>
      <c r="CA79" s="148"/>
      <c r="CB79" s="23"/>
      <c r="CC79" s="148"/>
      <c r="CD79" s="23"/>
      <c r="CE79" s="148"/>
      <c r="CF79" s="23"/>
      <c r="CG79" s="148"/>
      <c r="CH79" s="23"/>
      <c r="CI79" s="148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customFormat="false" ht="15.75" hidden="false" customHeight="true" outlineLevel="0" collapsed="false">
      <c r="A80" s="0"/>
      <c r="B80" s="0"/>
      <c r="C80" s="73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7"/>
      <c r="R80" s="148"/>
      <c r="S80" s="23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88"/>
      <c r="AG80" s="88"/>
      <c r="AH80" s="148"/>
      <c r="AI80" s="23"/>
      <c r="AJ80" s="148"/>
      <c r="AK80" s="23"/>
      <c r="AL80" s="148"/>
      <c r="AM80" s="23"/>
      <c r="AN80" s="148"/>
      <c r="AO80" s="23"/>
      <c r="AP80" s="148"/>
      <c r="AQ80" s="23"/>
      <c r="AR80" s="148"/>
      <c r="AS80" s="148"/>
      <c r="AT80" s="148"/>
      <c r="AU80" s="23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52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88"/>
      <c r="BW80" s="148"/>
      <c r="BX80" s="23"/>
      <c r="BY80" s="148"/>
      <c r="BZ80" s="23"/>
      <c r="CA80" s="148"/>
      <c r="CB80" s="23"/>
      <c r="CC80" s="148"/>
      <c r="CD80" s="23"/>
      <c r="CE80" s="148"/>
      <c r="CF80" s="23"/>
      <c r="CG80" s="148"/>
      <c r="CH80" s="23"/>
      <c r="CI80" s="148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customFormat="false" ht="15.75" hidden="false" customHeight="true" outlineLevel="0" collapsed="false">
      <c r="A81" s="0"/>
      <c r="B81" s="0"/>
      <c r="C81" s="73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7"/>
      <c r="R81" s="148"/>
      <c r="S81" s="23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88"/>
      <c r="AG81" s="88"/>
      <c r="AH81" s="148"/>
      <c r="AI81" s="23"/>
      <c r="AJ81" s="148"/>
      <c r="AK81" s="23"/>
      <c r="AL81" s="148"/>
      <c r="AM81" s="23"/>
      <c r="AN81" s="148"/>
      <c r="AO81" s="23"/>
      <c r="AP81" s="148"/>
      <c r="AQ81" s="23"/>
      <c r="AR81" s="148"/>
      <c r="AS81" s="148"/>
      <c r="AT81" s="148"/>
      <c r="AU81" s="23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52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88"/>
      <c r="BW81" s="148"/>
      <c r="BX81" s="23"/>
      <c r="BY81" s="148"/>
      <c r="BZ81" s="23"/>
      <c r="CA81" s="148"/>
      <c r="CB81" s="23"/>
      <c r="CC81" s="148"/>
      <c r="CD81" s="23"/>
      <c r="CE81" s="148"/>
      <c r="CF81" s="23"/>
      <c r="CG81" s="148"/>
      <c r="CH81" s="23"/>
      <c r="CI81" s="148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customFormat="false" ht="15.75" hidden="false" customHeight="true" outlineLevel="0" collapsed="false">
      <c r="A82" s="0"/>
      <c r="B82" s="0"/>
      <c r="C82" s="73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7"/>
      <c r="R82" s="148"/>
      <c r="S82" s="23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88"/>
      <c r="AG82" s="88"/>
      <c r="AH82" s="148"/>
      <c r="AI82" s="23"/>
      <c r="AJ82" s="148"/>
      <c r="AK82" s="23"/>
      <c r="AL82" s="148"/>
      <c r="AM82" s="23"/>
      <c r="AN82" s="148"/>
      <c r="AO82" s="23"/>
      <c r="AP82" s="148"/>
      <c r="AQ82" s="23"/>
      <c r="AR82" s="148"/>
      <c r="AS82" s="148"/>
      <c r="AT82" s="148"/>
      <c r="AU82" s="23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52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88"/>
      <c r="BW82" s="148"/>
      <c r="BX82" s="23"/>
      <c r="BY82" s="148"/>
      <c r="BZ82" s="23"/>
      <c r="CA82" s="148"/>
      <c r="CB82" s="23"/>
      <c r="CC82" s="148"/>
      <c r="CD82" s="23"/>
      <c r="CE82" s="148"/>
      <c r="CF82" s="23"/>
      <c r="CG82" s="148"/>
      <c r="CH82" s="23"/>
      <c r="CI82" s="148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customFormat="false" ht="15.75" hidden="false" customHeight="true" outlineLevel="0" collapsed="false">
      <c r="A83" s="0"/>
      <c r="B83" s="0"/>
      <c r="C83" s="73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7"/>
      <c r="R83" s="148"/>
      <c r="S83" s="23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88"/>
      <c r="AG83" s="88"/>
      <c r="AH83" s="148"/>
      <c r="AI83" s="23"/>
      <c r="AJ83" s="148"/>
      <c r="AK83" s="23"/>
      <c r="AL83" s="148"/>
      <c r="AM83" s="23"/>
      <c r="AN83" s="148"/>
      <c r="AO83" s="23"/>
      <c r="AP83" s="148"/>
      <c r="AQ83" s="23"/>
      <c r="AR83" s="148"/>
      <c r="AS83" s="148"/>
      <c r="AT83" s="148"/>
      <c r="AU83" s="23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52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88"/>
      <c r="BW83" s="148"/>
      <c r="BX83" s="23"/>
      <c r="BY83" s="148"/>
      <c r="BZ83" s="23"/>
      <c r="CA83" s="148"/>
      <c r="CB83" s="23"/>
      <c r="CC83" s="148"/>
      <c r="CD83" s="23"/>
      <c r="CE83" s="148"/>
      <c r="CF83" s="23"/>
      <c r="CG83" s="148"/>
      <c r="CH83" s="23"/>
      <c r="CI83" s="148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  <c r="IX83" s="0"/>
      <c r="IY83" s="0"/>
      <c r="IZ83" s="0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customFormat="false" ht="15.75" hidden="false" customHeight="true" outlineLevel="0" collapsed="false">
      <c r="A84" s="0"/>
      <c r="B84" s="0"/>
      <c r="C84" s="73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7"/>
      <c r="R84" s="148"/>
      <c r="S84" s="23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88"/>
      <c r="AG84" s="88"/>
      <c r="AH84" s="148"/>
      <c r="AI84" s="23"/>
      <c r="AJ84" s="148"/>
      <c r="AK84" s="23"/>
      <c r="AL84" s="148"/>
      <c r="AM84" s="23"/>
      <c r="AN84" s="148"/>
      <c r="AO84" s="23"/>
      <c r="AP84" s="148"/>
      <c r="AQ84" s="23"/>
      <c r="AR84" s="148"/>
      <c r="AS84" s="148"/>
      <c r="AT84" s="148"/>
      <c r="AU84" s="23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52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88"/>
      <c r="BW84" s="148"/>
      <c r="BX84" s="23"/>
      <c r="BY84" s="148"/>
      <c r="BZ84" s="23"/>
      <c r="CA84" s="148"/>
      <c r="CB84" s="23"/>
      <c r="CC84" s="148"/>
      <c r="CD84" s="23"/>
      <c r="CE84" s="148"/>
      <c r="CF84" s="23"/>
      <c r="CG84" s="148"/>
      <c r="CH84" s="23"/>
      <c r="CI84" s="148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customFormat="false" ht="21.2" hidden="false" customHeight="true" outlineLevel="0" collapsed="false">
      <c r="A85" s="0"/>
      <c r="B85" s="0"/>
      <c r="C85" s="0"/>
      <c r="D85" s="155" t="s">
        <v>131</v>
      </c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9"/>
      <c r="AH85" s="158"/>
      <c r="AI85" s="158"/>
      <c r="AJ85" s="158"/>
      <c r="AK85" s="158"/>
      <c r="AL85" s="158"/>
      <c r="AM85" s="158"/>
      <c r="AN85" s="158"/>
      <c r="AO85" s="158"/>
      <c r="AP85" s="148"/>
      <c r="AQ85" s="73"/>
      <c r="AR85" s="148"/>
      <c r="AS85" s="148"/>
      <c r="AT85" s="148"/>
      <c r="AU85" s="73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52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88"/>
      <c r="BW85" s="148"/>
      <c r="BX85" s="73"/>
      <c r="BY85" s="148"/>
      <c r="BZ85" s="73"/>
      <c r="CA85" s="148"/>
      <c r="CB85" s="73"/>
      <c r="CC85" s="148"/>
      <c r="CD85" s="73"/>
      <c r="CE85" s="148"/>
      <c r="CF85" s="73"/>
      <c r="CG85" s="148"/>
      <c r="CH85" s="73"/>
      <c r="CI85" s="148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7" customFormat="false" ht="16.5" hidden="false" customHeight="false" outlineLevel="0" collapsed="false"/>
    <row r="88" customFormat="false" ht="12.95" hidden="false" customHeight="true" outlineLevel="0" collapsed="false"/>
    <row r="89" customFormat="false" ht="16.5" hidden="false" customHeight="false" outlineLevel="0" collapsed="false"/>
    <row r="90" customFormat="false" ht="15.4" hidden="false" customHeight="false" outlineLevel="0" collapsed="false"/>
    <row r="91" customFormat="false" ht="15.4" hidden="false" customHeight="false" outlineLevel="0" collapsed="false"/>
    <row r="92" customFormat="false" ht="15.4" hidden="false" customHeight="false" outlineLevel="0" collapsed="false"/>
    <row r="93" customFormat="false" ht="15.4" hidden="false" customHeight="false" outlineLevel="0" collapsed="false"/>
    <row r="94" customFormat="false" ht="15.4" hidden="false" customHeight="false" outlineLevel="0" collapsed="false"/>
    <row r="95" customFormat="false" ht="15.4" hidden="false" customHeight="false" outlineLevel="0" collapsed="false"/>
    <row r="96" customFormat="false" ht="15.4" hidden="false" customHeight="false" outlineLevel="0" collapsed="false"/>
    <row r="97" customFormat="false" ht="15.4" hidden="false" customHeight="false" outlineLevel="0" collapsed="false"/>
    <row r="98" customFormat="false" ht="15.4" hidden="false" customHeight="false" outlineLevel="0" collapsed="false"/>
    <row r="99" customFormat="false" ht="15.4" hidden="false" customHeight="false" outlineLevel="0" collapsed="false"/>
    <row r="100" customFormat="false" ht="15.4" hidden="false" customHeight="false" outlineLevel="0" collapsed="false"/>
  </sheetData>
  <mergeCells count="10">
    <mergeCell ref="C4:BH4"/>
    <mergeCell ref="C5:BH5"/>
    <mergeCell ref="C6:BH6"/>
    <mergeCell ref="V8:AF8"/>
    <mergeCell ref="F9:T9"/>
    <mergeCell ref="AH9:AV9"/>
    <mergeCell ref="BW9:CI9"/>
    <mergeCell ref="A22:A27"/>
    <mergeCell ref="D70:Q70"/>
    <mergeCell ref="D85:Q85"/>
  </mergeCells>
  <printOptions headings="false" gridLines="false" gridLinesSet="true" horizontalCentered="false" verticalCentered="false"/>
  <pageMargins left="0.75" right="0.25" top="0.25" bottom="0.2" header="0.511805555555555" footer="0.2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&amp;L&amp;"Times New Roman,Regular"&amp;12See accompanying notes to financial statements.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70C0"/>
    <pageSetUpPr fitToPage="false"/>
  </sheetPr>
  <dimension ref="1:93"/>
  <sheetViews>
    <sheetView windowProtection="false" showFormulas="false" showGridLines="false" showRowColHeaders="true" showZeros="true" rightToLeft="false" tabSelected="false" showOutlineSymbols="true" defaultGridColor="true" view="normal" topLeftCell="B26" colorId="64" zoomScale="90" zoomScaleNormal="90" zoomScalePageLayoutView="100" workbookViewId="0">
      <selection pane="topLeft" activeCell="BG12" activeCellId="0" sqref="BG12"/>
    </sheetView>
  </sheetViews>
  <sheetFormatPr defaultRowHeight="15.4"/>
  <cols>
    <col collapsed="false" hidden="true" max="1" min="1" style="72" width="0"/>
    <col collapsed="false" hidden="false" max="2" min="2" style="72" width="2.39285714285714"/>
    <col collapsed="false" hidden="false" max="3" min="3" style="72" width="11.6020408163265"/>
    <col collapsed="false" hidden="false" max="4" min="4" style="72" width="19.3928571428571"/>
    <col collapsed="false" hidden="true" max="18" min="5" style="72" width="0"/>
    <col collapsed="false" hidden="true" max="19" min="19" style="72" width="0"/>
    <col collapsed="false" hidden="false" max="20" min="20" style="83" width="2.60204081632653"/>
    <col collapsed="false" hidden="false" max="21" min="21" style="72" width="15.8673469387755"/>
    <col collapsed="false" hidden="false" max="22" min="22" style="72" width="1.39285714285714"/>
    <col collapsed="false" hidden="false" max="23" min="23" style="72" width="15.8673469387755"/>
    <col collapsed="false" hidden="false" max="24" min="24" style="72" width="1.39285714285714"/>
    <col collapsed="false" hidden="false" max="25" min="25" style="72" width="15.8673469387755"/>
    <col collapsed="false" hidden="false" max="26" min="26" style="72" width="1.13265306122449"/>
    <col collapsed="false" hidden="false" max="27" min="27" style="72" width="15.8673469387755"/>
    <col collapsed="false" hidden="true" max="28" min="28" style="83" width="0"/>
    <col collapsed="false" hidden="true" max="42" min="29" style="72" width="0"/>
    <col collapsed="false" hidden="true" max="43" min="43" style="72" width="0"/>
    <col collapsed="false" hidden="false" max="44" min="44" style="83" width="3.99489795918367"/>
    <col collapsed="false" hidden="true" max="58" min="45" style="72" width="0"/>
    <col collapsed="false" hidden="false" max="59" min="59" style="160" width="13.0051020408163"/>
    <col collapsed="false" hidden="false" max="60" min="60" style="160" width="1.86224489795918"/>
    <col collapsed="false" hidden="false" max="61" min="61" style="160" width="17.5918367346939"/>
    <col collapsed="false" hidden="false" max="62" min="62" style="160" width="2"/>
    <col collapsed="false" hidden="false" max="63" min="63" style="160" width="15"/>
    <col collapsed="false" hidden="false" max="64" min="64" style="160" width="1.13265306122449"/>
    <col collapsed="false" hidden="false" max="65" min="65" style="160" width="13.5969387755102"/>
    <col collapsed="false" hidden="false" max="66" min="66" style="160" width="9.13265306122449"/>
    <col collapsed="false" hidden="false" max="67" min="67" style="160" width="10.8622448979592"/>
    <col collapsed="false" hidden="false" max="76" min="68" style="160" width="9.13265306122449"/>
    <col collapsed="false" hidden="false" max="1025" min="77" style="72" width="9.13265306122449"/>
  </cols>
  <sheetData>
    <row r="1" s="73" customFormat="true" ht="15.75" hidden="false" customHeight="true" outlineLevel="0" collapsed="false">
      <c r="T1" s="23"/>
      <c r="AB1" s="23"/>
      <c r="AR1" s="23"/>
    </row>
    <row r="2" s="73" customFormat="true" ht="15.75" hidden="false" customHeight="true" outlineLevel="0" collapsed="false">
      <c r="T2" s="23"/>
      <c r="AB2" s="23"/>
      <c r="AR2" s="23"/>
    </row>
    <row r="3" s="73" customFormat="true" ht="15.75" hidden="false" customHeight="true" outlineLevel="0" collapsed="false">
      <c r="T3" s="23"/>
      <c r="AB3" s="23"/>
      <c r="AR3" s="23"/>
    </row>
    <row r="4" s="107" customFormat="true" ht="19.15" hidden="false" customHeight="true" outlineLevel="0" collapsed="false">
      <c r="B4" s="108" t="s">
        <v>0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</row>
    <row r="5" s="161" customFormat="true" ht="15.75" hidden="false" customHeight="true" outlineLevel="0" collapsed="false"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3"/>
      <c r="U5" s="162"/>
      <c r="V5" s="162"/>
      <c r="W5" s="162"/>
      <c r="X5" s="162"/>
      <c r="Y5" s="162"/>
      <c r="Z5" s="162"/>
      <c r="AA5" s="162"/>
      <c r="AB5" s="163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4"/>
    </row>
    <row r="6" s="111" customFormat="true" ht="21.2" hidden="false" customHeight="true" outlineLevel="0" collapsed="false">
      <c r="B6" s="108" t="s">
        <v>132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</row>
    <row r="7" s="73" customFormat="true" ht="15.75" hidden="false" customHeight="true" outlineLevel="0" collapsed="false"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7"/>
      <c r="U7" s="166"/>
      <c r="V7" s="166"/>
      <c r="W7" s="166"/>
      <c r="X7" s="166"/>
      <c r="Y7" s="166"/>
      <c r="Z7" s="166"/>
      <c r="AA7" s="166"/>
      <c r="AB7" s="167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23"/>
    </row>
    <row r="8" s="79" customFormat="true" ht="22.9" hidden="false" customHeight="true" outlineLevel="0" collapsed="false">
      <c r="B8" s="112" t="s">
        <v>133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</row>
    <row r="9" s="73" customFormat="true" ht="16.5" hidden="false" customHeight="true" outlineLevel="0" collapsed="false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6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</row>
    <row r="10" s="73" customFormat="true" ht="16.5" hidden="false" customHeight="true" outlineLevel="0" collapsed="false"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6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</row>
    <row r="11" customFormat="false" ht="16.5" hidden="false" customHeight="true" outlineLevel="0" collapsed="false">
      <c r="A11" s="73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/>
      <c r="U11" s="168" t="n">
        <v>43465</v>
      </c>
      <c r="V11" s="168"/>
      <c r="W11" s="168"/>
      <c r="X11" s="168"/>
      <c r="Y11" s="168"/>
      <c r="Z11" s="168"/>
      <c r="AA11" s="168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0"/>
      <c r="BG11" s="168" t="n">
        <v>43100</v>
      </c>
      <c r="BH11" s="168"/>
      <c r="BI11" s="168"/>
      <c r="BJ11" s="168"/>
      <c r="BK11" s="168"/>
      <c r="BL11" s="168"/>
      <c r="BM11" s="168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89" customFormat="true" ht="36" hidden="false" customHeight="true" outlineLevel="0" collapsed="false">
      <c r="B12" s="73"/>
      <c r="C12" s="73"/>
      <c r="D12" s="73"/>
      <c r="E12" s="80" t="n">
        <v>43465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121"/>
      <c r="U12" s="122" t="s">
        <v>134</v>
      </c>
      <c r="V12" s="121"/>
      <c r="W12" s="122" t="s">
        <v>90</v>
      </c>
      <c r="X12" s="121"/>
      <c r="Y12" s="122" t="s">
        <v>101</v>
      </c>
      <c r="Z12" s="121"/>
      <c r="AA12" s="122" t="s">
        <v>20</v>
      </c>
      <c r="AB12" s="23"/>
      <c r="AC12" s="80" t="n">
        <v>43100</v>
      </c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23"/>
      <c r="AS12" s="82" t="n">
        <v>2003</v>
      </c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G12" s="122" t="s">
        <v>134</v>
      </c>
      <c r="BH12" s="121"/>
      <c r="BI12" s="122" t="s">
        <v>90</v>
      </c>
      <c r="BJ12" s="121"/>
      <c r="BK12" s="122" t="s">
        <v>101</v>
      </c>
      <c r="BL12" s="121"/>
      <c r="BM12" s="122" t="s">
        <v>20</v>
      </c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</row>
    <row r="13" customFormat="false" ht="13.7" hidden="true" customHeight="true" outlineLevel="1" collapsed="false">
      <c r="A13" s="89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85" t="s">
        <v>6</v>
      </c>
      <c r="N13" s="73"/>
      <c r="O13" s="73"/>
      <c r="P13" s="73"/>
      <c r="Q13" s="73"/>
      <c r="R13" s="73"/>
      <c r="S13" s="73"/>
      <c r="T13" s="23"/>
      <c r="U13" s="73"/>
      <c r="V13" s="73"/>
      <c r="W13" s="73"/>
      <c r="X13" s="73"/>
      <c r="Y13" s="73"/>
      <c r="Z13" s="73"/>
      <c r="AA13" s="73"/>
      <c r="AB13" s="23"/>
      <c r="AC13" s="73"/>
      <c r="AD13" s="73"/>
      <c r="AE13" s="73"/>
      <c r="AF13" s="73"/>
      <c r="AG13" s="73"/>
      <c r="AH13" s="73"/>
      <c r="AI13" s="73"/>
      <c r="AJ13" s="73"/>
      <c r="AK13" s="85" t="s">
        <v>6</v>
      </c>
      <c r="AL13" s="73"/>
      <c r="AM13" s="73"/>
      <c r="AN13" s="73"/>
      <c r="AO13" s="73"/>
      <c r="AP13" s="73"/>
      <c r="AQ13" s="73"/>
      <c r="AR13" s="23"/>
      <c r="AS13" s="73"/>
      <c r="AT13" s="73"/>
      <c r="AU13" s="73"/>
      <c r="AV13" s="73"/>
      <c r="AW13" s="73"/>
      <c r="AX13" s="73"/>
      <c r="AY13" s="73"/>
      <c r="AZ13" s="73"/>
      <c r="BA13" s="85" t="s">
        <v>6</v>
      </c>
      <c r="BB13" s="73"/>
      <c r="BC13" s="73"/>
      <c r="BD13" s="73"/>
      <c r="BE13" s="73"/>
      <c r="BF13" s="0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3.7" hidden="true" customHeight="true" outlineLevel="1" collapsed="false">
      <c r="A14" s="89"/>
      <c r="B14" s="73"/>
      <c r="C14" s="73"/>
      <c r="D14" s="73"/>
      <c r="E14" s="73"/>
      <c r="F14" s="73"/>
      <c r="G14" s="160"/>
      <c r="H14" s="0"/>
      <c r="I14" s="85"/>
      <c r="J14" s="73"/>
      <c r="K14" s="73"/>
      <c r="L14" s="73"/>
      <c r="M14" s="85" t="s">
        <v>7</v>
      </c>
      <c r="N14" s="73"/>
      <c r="O14" s="85" t="s">
        <v>8</v>
      </c>
      <c r="P14" s="85"/>
      <c r="Q14" s="17" t="s">
        <v>9</v>
      </c>
      <c r="R14" s="73"/>
      <c r="S14" s="73"/>
      <c r="T14" s="23"/>
      <c r="U14" s="73"/>
      <c r="V14" s="73"/>
      <c r="W14" s="73"/>
      <c r="X14" s="73"/>
      <c r="Y14" s="73"/>
      <c r="Z14" s="73"/>
      <c r="AA14" s="73"/>
      <c r="AB14" s="23"/>
      <c r="AC14" s="73"/>
      <c r="AD14" s="73"/>
      <c r="AE14" s="160"/>
      <c r="AF14" s="0"/>
      <c r="AG14" s="85"/>
      <c r="AH14" s="73"/>
      <c r="AI14" s="73"/>
      <c r="AJ14" s="73"/>
      <c r="AK14" s="85" t="s">
        <v>7</v>
      </c>
      <c r="AL14" s="73"/>
      <c r="AM14" s="85" t="s">
        <v>8</v>
      </c>
      <c r="AN14" s="85"/>
      <c r="AO14" s="17" t="s">
        <v>9</v>
      </c>
      <c r="AP14" s="73"/>
      <c r="AQ14" s="73"/>
      <c r="AR14" s="23"/>
      <c r="AS14" s="73"/>
      <c r="AT14" s="73"/>
      <c r="AU14" s="160"/>
      <c r="AV14" s="0"/>
      <c r="AW14" s="85"/>
      <c r="AX14" s="73"/>
      <c r="AY14" s="73"/>
      <c r="AZ14" s="73"/>
      <c r="BA14" s="85" t="s">
        <v>7</v>
      </c>
      <c r="BB14" s="73"/>
      <c r="BC14" s="85" t="s">
        <v>8</v>
      </c>
      <c r="BD14" s="73"/>
      <c r="BE14" s="73"/>
      <c r="BF14" s="0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3.7" hidden="true" customHeight="true" outlineLevel="1" collapsed="false">
      <c r="A15" s="89"/>
      <c r="B15" s="73"/>
      <c r="C15" s="73"/>
      <c r="D15" s="73"/>
      <c r="E15" s="81"/>
      <c r="F15" s="81"/>
      <c r="G15" s="81"/>
      <c r="H15" s="82" t="s">
        <v>51</v>
      </c>
      <c r="I15" s="81"/>
      <c r="J15" s="81"/>
      <c r="K15" s="81"/>
      <c r="L15" s="73"/>
      <c r="M15" s="85" t="s">
        <v>10</v>
      </c>
      <c r="N15" s="73"/>
      <c r="O15" s="85" t="s">
        <v>13</v>
      </c>
      <c r="P15" s="85"/>
      <c r="Q15" s="17" t="s">
        <v>12</v>
      </c>
      <c r="R15" s="73"/>
      <c r="S15" s="73"/>
      <c r="T15" s="23"/>
      <c r="U15" s="73"/>
      <c r="V15" s="73"/>
      <c r="W15" s="73"/>
      <c r="X15" s="73"/>
      <c r="Y15" s="73"/>
      <c r="Z15" s="73"/>
      <c r="AA15" s="73"/>
      <c r="AB15" s="23"/>
      <c r="AC15" s="81"/>
      <c r="AD15" s="81"/>
      <c r="AE15" s="81"/>
      <c r="AF15" s="82" t="s">
        <v>51</v>
      </c>
      <c r="AG15" s="81"/>
      <c r="AH15" s="81"/>
      <c r="AI15" s="81"/>
      <c r="AJ15" s="73"/>
      <c r="AK15" s="85" t="s">
        <v>10</v>
      </c>
      <c r="AL15" s="73"/>
      <c r="AM15" s="85" t="s">
        <v>13</v>
      </c>
      <c r="AN15" s="85"/>
      <c r="AO15" s="17" t="s">
        <v>12</v>
      </c>
      <c r="AP15" s="73"/>
      <c r="AQ15" s="73"/>
      <c r="AR15" s="23"/>
      <c r="AS15" s="81"/>
      <c r="AT15" s="81"/>
      <c r="AU15" s="81"/>
      <c r="AV15" s="82" t="s">
        <v>51</v>
      </c>
      <c r="AW15" s="81"/>
      <c r="AX15" s="81"/>
      <c r="AY15" s="81"/>
      <c r="AZ15" s="73"/>
      <c r="BA15" s="85" t="s">
        <v>10</v>
      </c>
      <c r="BB15" s="73"/>
      <c r="BC15" s="85" t="s">
        <v>13</v>
      </c>
      <c r="BD15" s="73"/>
      <c r="BE15" s="73"/>
      <c r="BF15" s="0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.7" hidden="false" customHeight="true" outlineLevel="0" collapsed="false">
      <c r="A16" s="89"/>
      <c r="B16" s="73"/>
      <c r="C16" s="73"/>
      <c r="D16" s="73"/>
      <c r="E16" s="85" t="s">
        <v>93</v>
      </c>
      <c r="F16" s="73"/>
      <c r="G16" s="85" t="s">
        <v>94</v>
      </c>
      <c r="H16" s="73"/>
      <c r="I16" s="85" t="s">
        <v>95</v>
      </c>
      <c r="J16" s="73"/>
      <c r="K16" s="73"/>
      <c r="L16" s="73"/>
      <c r="M16" s="85" t="s">
        <v>15</v>
      </c>
      <c r="N16" s="73"/>
      <c r="O16" s="85" t="s">
        <v>16</v>
      </c>
      <c r="P16" s="85"/>
      <c r="Q16" s="17" t="s">
        <v>17</v>
      </c>
      <c r="R16" s="73"/>
      <c r="S16" s="73"/>
      <c r="T16" s="23"/>
      <c r="U16" s="73"/>
      <c r="V16" s="73"/>
      <c r="W16" s="73"/>
      <c r="X16" s="73"/>
      <c r="Y16" s="73"/>
      <c r="Z16" s="73"/>
      <c r="AA16" s="73"/>
      <c r="AB16" s="23"/>
      <c r="AC16" s="85" t="s">
        <v>93</v>
      </c>
      <c r="AD16" s="73"/>
      <c r="AE16" s="85" t="s">
        <v>94</v>
      </c>
      <c r="AF16" s="73"/>
      <c r="AG16" s="85" t="s">
        <v>95</v>
      </c>
      <c r="AH16" s="73"/>
      <c r="AI16" s="73"/>
      <c r="AJ16" s="73"/>
      <c r="AK16" s="85" t="s">
        <v>15</v>
      </c>
      <c r="AL16" s="73"/>
      <c r="AM16" s="85" t="s">
        <v>16</v>
      </c>
      <c r="AN16" s="85"/>
      <c r="AO16" s="17" t="s">
        <v>17</v>
      </c>
      <c r="AP16" s="73"/>
      <c r="AQ16" s="73"/>
      <c r="AR16" s="23"/>
      <c r="AS16" s="85" t="s">
        <v>93</v>
      </c>
      <c r="AT16" s="73"/>
      <c r="AU16" s="85" t="s">
        <v>94</v>
      </c>
      <c r="AV16" s="73"/>
      <c r="AW16" s="85" t="s">
        <v>95</v>
      </c>
      <c r="AX16" s="73"/>
      <c r="AY16" s="73"/>
      <c r="AZ16" s="73"/>
      <c r="BA16" s="85" t="s">
        <v>15</v>
      </c>
      <c r="BB16" s="73"/>
      <c r="BC16" s="85" t="s">
        <v>16</v>
      </c>
      <c r="BD16" s="73"/>
      <c r="BE16" s="73"/>
      <c r="BF16" s="0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3.7" hidden="true" customHeight="true" outlineLevel="0" collapsed="false">
      <c r="A17" s="89"/>
      <c r="B17" s="73"/>
      <c r="C17" s="73"/>
      <c r="D17" s="73"/>
      <c r="E17" s="82" t="s">
        <v>135</v>
      </c>
      <c r="F17" s="73"/>
      <c r="G17" s="82" t="s">
        <v>136</v>
      </c>
      <c r="H17" s="73"/>
      <c r="I17" s="82" t="s">
        <v>137</v>
      </c>
      <c r="J17" s="73"/>
      <c r="K17" s="82" t="s">
        <v>20</v>
      </c>
      <c r="L17" s="73"/>
      <c r="M17" s="82" t="s">
        <v>19</v>
      </c>
      <c r="N17" s="73"/>
      <c r="O17" s="82" t="s">
        <v>19</v>
      </c>
      <c r="P17" s="84"/>
      <c r="Q17" s="18" t="s">
        <v>19</v>
      </c>
      <c r="R17" s="73"/>
      <c r="S17" s="82" t="s">
        <v>20</v>
      </c>
      <c r="T17" s="84"/>
      <c r="U17" s="84"/>
      <c r="V17" s="84"/>
      <c r="W17" s="84"/>
      <c r="X17" s="84"/>
      <c r="Y17" s="84"/>
      <c r="Z17" s="84"/>
      <c r="AA17" s="84"/>
      <c r="AB17" s="84"/>
      <c r="AC17" s="82" t="s">
        <v>135</v>
      </c>
      <c r="AD17" s="73"/>
      <c r="AE17" s="82" t="s">
        <v>136</v>
      </c>
      <c r="AF17" s="73"/>
      <c r="AG17" s="82" t="s">
        <v>137</v>
      </c>
      <c r="AH17" s="73"/>
      <c r="AI17" s="82" t="s">
        <v>20</v>
      </c>
      <c r="AJ17" s="73"/>
      <c r="AK17" s="82" t="s">
        <v>19</v>
      </c>
      <c r="AL17" s="73"/>
      <c r="AM17" s="82" t="s">
        <v>19</v>
      </c>
      <c r="AN17" s="84"/>
      <c r="AO17" s="18" t="s">
        <v>19</v>
      </c>
      <c r="AP17" s="73"/>
      <c r="AQ17" s="82" t="s">
        <v>20</v>
      </c>
      <c r="AR17" s="84"/>
      <c r="AS17" s="82" t="s">
        <v>135</v>
      </c>
      <c r="AT17" s="73"/>
      <c r="AU17" s="82" t="s">
        <v>136</v>
      </c>
      <c r="AV17" s="73"/>
      <c r="AW17" s="82" t="s">
        <v>137</v>
      </c>
      <c r="AX17" s="73"/>
      <c r="AY17" s="82" t="s">
        <v>20</v>
      </c>
      <c r="AZ17" s="73"/>
      <c r="BA17" s="82" t="s">
        <v>19</v>
      </c>
      <c r="BB17" s="73"/>
      <c r="BC17" s="82" t="s">
        <v>19</v>
      </c>
      <c r="BD17" s="73"/>
      <c r="BE17" s="82" t="s">
        <v>20</v>
      </c>
      <c r="BF17" s="0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.75" hidden="true" customHeight="true" outlineLevel="0" collapsed="false">
      <c r="A18" s="89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23"/>
      <c r="U18" s="73"/>
      <c r="V18" s="73"/>
      <c r="W18" s="73"/>
      <c r="X18" s="73"/>
      <c r="Y18" s="73"/>
      <c r="Z18" s="73"/>
      <c r="AA18" s="73"/>
      <c r="AB18" s="2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2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0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3.7" hidden="false" customHeight="true" outlineLevel="0" collapsed="false">
      <c r="A19" s="89"/>
      <c r="B19" s="73" t="s">
        <v>96</v>
      </c>
      <c r="C19" s="73"/>
      <c r="D19" s="73"/>
      <c r="E19" s="91" t="n">
        <v>1646012</v>
      </c>
      <c r="F19" s="91"/>
      <c r="G19" s="91" t="n">
        <v>1886651</v>
      </c>
      <c r="H19" s="91"/>
      <c r="I19" s="91" t="n">
        <v>0</v>
      </c>
      <c r="J19" s="91"/>
      <c r="K19" s="91" t="n">
        <f aca="false">SUM(E19:I19)</f>
        <v>3532663</v>
      </c>
      <c r="L19" s="91"/>
      <c r="M19" s="91" t="n">
        <v>434164</v>
      </c>
      <c r="N19" s="91"/>
      <c r="O19" s="91" t="n">
        <v>0</v>
      </c>
      <c r="P19" s="91"/>
      <c r="Q19" s="91" t="n">
        <v>0</v>
      </c>
      <c r="R19" s="91"/>
      <c r="S19" s="91" t="n">
        <f aca="false">SUM(K19+M19+O19+Q19)</f>
        <v>3966827</v>
      </c>
      <c r="T19" s="91"/>
      <c r="U19" s="91"/>
      <c r="V19" s="91"/>
      <c r="W19" s="91"/>
      <c r="X19" s="91"/>
      <c r="Y19" s="91"/>
      <c r="Z19" s="91"/>
      <c r="AA19" s="91" t="n">
        <f aca="false">SUM(U19:Y19)</f>
        <v>0</v>
      </c>
      <c r="AB19" s="91"/>
      <c r="AC19" s="91" t="n">
        <v>1398518</v>
      </c>
      <c r="AD19" s="91"/>
      <c r="AE19" s="91" t="n">
        <v>1705603</v>
      </c>
      <c r="AF19" s="91"/>
      <c r="AG19" s="91" t="n">
        <v>0</v>
      </c>
      <c r="AH19" s="91"/>
      <c r="AI19" s="91" t="n">
        <f aca="false">SUM(AC19:AG19)</f>
        <v>3104121</v>
      </c>
      <c r="AJ19" s="91"/>
      <c r="AK19" s="91" t="n">
        <v>557614</v>
      </c>
      <c r="AL19" s="91"/>
      <c r="AM19" s="91" t="n">
        <v>0</v>
      </c>
      <c r="AN19" s="91"/>
      <c r="AO19" s="91" t="n">
        <v>0</v>
      </c>
      <c r="AP19" s="91"/>
      <c r="AQ19" s="91" t="n">
        <f aca="false">SUM(AI19+AK19+AM19+AO19)</f>
        <v>3661735</v>
      </c>
      <c r="AR19" s="91"/>
      <c r="AS19" s="91" t="n">
        <v>1177416</v>
      </c>
      <c r="AT19" s="91"/>
      <c r="AU19" s="91" t="n">
        <v>949027</v>
      </c>
      <c r="AV19" s="91"/>
      <c r="AW19" s="91" t="n">
        <v>17006</v>
      </c>
      <c r="AX19" s="91"/>
      <c r="AY19" s="91" t="n">
        <f aca="false">SUM(AS19:AW19)</f>
        <v>2143449</v>
      </c>
      <c r="AZ19" s="91"/>
      <c r="BA19" s="91" t="n">
        <f aca="false">187389+39371</f>
        <v>226760</v>
      </c>
      <c r="BB19" s="91"/>
      <c r="BC19" s="91" t="n">
        <v>0</v>
      </c>
      <c r="BD19" s="91"/>
      <c r="BE19" s="91" t="n">
        <f aca="false">SUM(AY19+BA19+BC19)</f>
        <v>2370209</v>
      </c>
      <c r="BF19" s="0"/>
      <c r="BG19" s="169" t="n">
        <f aca="false">319696+1705603+557614</f>
        <v>2582913</v>
      </c>
      <c r="BH19" s="169"/>
      <c r="BI19" s="169" t="n">
        <v>1078822</v>
      </c>
      <c r="BJ19" s="169"/>
      <c r="BK19" s="91" t="n">
        <v>0</v>
      </c>
      <c r="BL19" s="169"/>
      <c r="BM19" s="169" t="n">
        <f aca="false">SUM(BG19:BK19)</f>
        <v>3661735</v>
      </c>
      <c r="BN19" s="73"/>
      <c r="BO19" s="170" t="n">
        <f aca="false">AQ19-BM19</f>
        <v>0</v>
      </c>
      <c r="BP19" s="73"/>
      <c r="BQ19" s="73"/>
      <c r="BR19" s="73"/>
      <c r="BS19" s="73"/>
      <c r="BT19" s="73"/>
      <c r="BU19" s="73"/>
      <c r="BV19" s="73"/>
      <c r="BW19" s="73"/>
      <c r="BX19" s="73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3.7" hidden="false" customHeight="true" outlineLevel="0" collapsed="false">
      <c r="A20" s="89"/>
      <c r="B20" s="73" t="s">
        <v>97</v>
      </c>
      <c r="C20" s="73"/>
      <c r="D20" s="73"/>
      <c r="E20" s="31" t="n">
        <v>83230</v>
      </c>
      <c r="F20" s="31"/>
      <c r="G20" s="31" t="n">
        <v>0</v>
      </c>
      <c r="H20" s="31"/>
      <c r="I20" s="31" t="n">
        <v>0</v>
      </c>
      <c r="J20" s="31"/>
      <c r="K20" s="31" t="n">
        <f aca="false">SUM(E20:I20)</f>
        <v>83230</v>
      </c>
      <c r="L20" s="31"/>
      <c r="M20" s="31" t="n">
        <v>5756</v>
      </c>
      <c r="N20" s="31"/>
      <c r="O20" s="31" t="n">
        <v>0</v>
      </c>
      <c r="P20" s="31"/>
      <c r="Q20" s="31" t="n">
        <v>0</v>
      </c>
      <c r="R20" s="31"/>
      <c r="S20" s="31" t="n">
        <f aca="false">SUM(K20+M20+O20+Q20)</f>
        <v>88986</v>
      </c>
      <c r="T20" s="31"/>
      <c r="U20" s="31"/>
      <c r="V20" s="31"/>
      <c r="W20" s="31"/>
      <c r="X20" s="31"/>
      <c r="Y20" s="31"/>
      <c r="Z20" s="31"/>
      <c r="AA20" s="31" t="n">
        <f aca="false">SUM(U20:Y20)</f>
        <v>0</v>
      </c>
      <c r="AB20" s="31"/>
      <c r="AC20" s="31" t="n">
        <v>41525</v>
      </c>
      <c r="AD20" s="31"/>
      <c r="AE20" s="31" t="n">
        <v>0</v>
      </c>
      <c r="AF20" s="31"/>
      <c r="AG20" s="31" t="n">
        <v>0</v>
      </c>
      <c r="AH20" s="31"/>
      <c r="AI20" s="31" t="n">
        <f aca="false">SUM(AC20:AG20)</f>
        <v>41525</v>
      </c>
      <c r="AJ20" s="31"/>
      <c r="AK20" s="31" t="n">
        <v>4080</v>
      </c>
      <c r="AL20" s="31"/>
      <c r="AM20" s="31" t="n">
        <v>0</v>
      </c>
      <c r="AN20" s="31"/>
      <c r="AO20" s="31" t="n">
        <v>0</v>
      </c>
      <c r="AP20" s="31"/>
      <c r="AQ20" s="31" t="n">
        <f aca="false">SUM(AI20+AK20+AM20+AO20)</f>
        <v>45605</v>
      </c>
      <c r="AR20" s="31"/>
      <c r="AS20" s="31" t="n">
        <v>4277</v>
      </c>
      <c r="AT20" s="31"/>
      <c r="AU20" s="31" t="n">
        <v>0</v>
      </c>
      <c r="AV20" s="31"/>
      <c r="AW20" s="31" t="n">
        <v>0</v>
      </c>
      <c r="AX20" s="31"/>
      <c r="AY20" s="31" t="n">
        <f aca="false">SUM(AS20:AW20)</f>
        <v>4277</v>
      </c>
      <c r="AZ20" s="31"/>
      <c r="BA20" s="31" t="n">
        <v>11092</v>
      </c>
      <c r="BB20" s="31"/>
      <c r="BC20" s="31" t="n">
        <v>0</v>
      </c>
      <c r="BD20" s="31"/>
      <c r="BE20" s="31" t="n">
        <f aca="false">SUM(AY20+BA20+BC20)</f>
        <v>15369</v>
      </c>
      <c r="BF20" s="0"/>
      <c r="BG20" s="31" t="n">
        <v>4080</v>
      </c>
      <c r="BH20" s="31"/>
      <c r="BI20" s="31" t="n">
        <v>41525</v>
      </c>
      <c r="BJ20" s="31"/>
      <c r="BK20" s="31" t="n">
        <v>0</v>
      </c>
      <c r="BL20" s="171"/>
      <c r="BM20" s="170" t="n">
        <f aca="false">SUM(BG20:BK20)</f>
        <v>45605</v>
      </c>
      <c r="BN20" s="73"/>
      <c r="BO20" s="170" t="n">
        <f aca="false">AQ20-BM20</f>
        <v>0</v>
      </c>
      <c r="BP20" s="73"/>
      <c r="BQ20" s="73"/>
      <c r="BR20" s="73"/>
      <c r="BS20" s="73"/>
      <c r="BT20" s="73"/>
      <c r="BU20" s="73"/>
      <c r="BV20" s="73"/>
      <c r="BW20" s="73"/>
      <c r="BX20" s="73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3.7" hidden="false" customHeight="true" outlineLevel="0" collapsed="false">
      <c r="A21" s="89"/>
      <c r="B21" s="73" t="s">
        <v>98</v>
      </c>
      <c r="C21" s="73"/>
      <c r="D21" s="73"/>
      <c r="E21" s="95" t="n">
        <v>148052</v>
      </c>
      <c r="F21" s="31"/>
      <c r="G21" s="31" t="n">
        <v>106403</v>
      </c>
      <c r="H21" s="31"/>
      <c r="I21" s="31" t="n">
        <v>0</v>
      </c>
      <c r="J21" s="31"/>
      <c r="K21" s="31" t="n">
        <f aca="false">SUM(E21:I21)</f>
        <v>254455</v>
      </c>
      <c r="L21" s="31"/>
      <c r="M21" s="31" t="n">
        <v>31273</v>
      </c>
      <c r="N21" s="31"/>
      <c r="O21" s="31" t="n">
        <v>0</v>
      </c>
      <c r="P21" s="31"/>
      <c r="Q21" s="31" t="n">
        <v>0</v>
      </c>
      <c r="R21" s="31"/>
      <c r="S21" s="31" t="n">
        <f aca="false">SUM(K21+M21+O21+Q21)</f>
        <v>285728</v>
      </c>
      <c r="T21" s="31"/>
      <c r="U21" s="31"/>
      <c r="V21" s="31"/>
      <c r="W21" s="31"/>
      <c r="X21" s="31"/>
      <c r="Y21" s="31"/>
      <c r="Z21" s="31"/>
      <c r="AA21" s="31" t="n">
        <f aca="false">SUM(U21:Y21)</f>
        <v>0</v>
      </c>
      <c r="AB21" s="31"/>
      <c r="AC21" s="95" t="n">
        <v>120742</v>
      </c>
      <c r="AD21" s="31"/>
      <c r="AE21" s="95" t="n">
        <v>105641</v>
      </c>
      <c r="AF21" s="31"/>
      <c r="AG21" s="31" t="n">
        <v>0</v>
      </c>
      <c r="AH21" s="31"/>
      <c r="AI21" s="31" t="n">
        <f aca="false">SUM(AC21:AG21)</f>
        <v>226383</v>
      </c>
      <c r="AJ21" s="31"/>
      <c r="AK21" s="95" t="n">
        <v>40667</v>
      </c>
      <c r="AL21" s="31"/>
      <c r="AM21" s="31" t="n">
        <v>0</v>
      </c>
      <c r="AN21" s="31"/>
      <c r="AO21" s="31" t="n">
        <v>0</v>
      </c>
      <c r="AP21" s="31"/>
      <c r="AQ21" s="31" t="n">
        <f aca="false">SUM(AI21+AK21+AM21+AO21)</f>
        <v>267050</v>
      </c>
      <c r="AR21" s="31"/>
      <c r="AS21" s="31" t="n">
        <v>96372</v>
      </c>
      <c r="AT21" s="31"/>
      <c r="AU21" s="31" t="n">
        <v>69661</v>
      </c>
      <c r="AV21" s="31"/>
      <c r="AW21" s="31" t="n">
        <v>1424</v>
      </c>
      <c r="AX21" s="31"/>
      <c r="AY21" s="31" t="n">
        <f aca="false">SUM(AS21:AW21)</f>
        <v>167457</v>
      </c>
      <c r="AZ21" s="31"/>
      <c r="BA21" s="31" t="n">
        <f aca="false">14593+2880</f>
        <v>17473</v>
      </c>
      <c r="BB21" s="31"/>
      <c r="BC21" s="31" t="n">
        <v>0</v>
      </c>
      <c r="BD21" s="31"/>
      <c r="BE21" s="31" t="n">
        <f aca="false">SUM(AY21+BA21+BC21)</f>
        <v>184930</v>
      </c>
      <c r="BF21" s="0"/>
      <c r="BG21" s="31" t="n">
        <f aca="false">26847+105641+40667</f>
        <v>173155</v>
      </c>
      <c r="BH21" s="31"/>
      <c r="BI21" s="31" t="n">
        <v>93895</v>
      </c>
      <c r="BJ21" s="31"/>
      <c r="BK21" s="31" t="n">
        <v>0</v>
      </c>
      <c r="BL21" s="171"/>
      <c r="BM21" s="170" t="n">
        <f aca="false">SUM(BG21:BK21)</f>
        <v>267050</v>
      </c>
      <c r="BN21" s="73"/>
      <c r="BO21" s="170" t="n">
        <f aca="false">AQ21-BM21</f>
        <v>0</v>
      </c>
      <c r="BP21" s="73"/>
      <c r="BQ21" s="73"/>
      <c r="BR21" s="73"/>
      <c r="BS21" s="73"/>
      <c r="BT21" s="73"/>
      <c r="BU21" s="73"/>
      <c r="BV21" s="73"/>
      <c r="BW21" s="73"/>
      <c r="BX21" s="73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3.7" hidden="false" customHeight="true" outlineLevel="0" collapsed="false">
      <c r="A22" s="89"/>
      <c r="B22" s="73" t="s">
        <v>99</v>
      </c>
      <c r="C22" s="73"/>
      <c r="D22" s="73"/>
      <c r="E22" s="95" t="n">
        <v>365943</v>
      </c>
      <c r="F22" s="31"/>
      <c r="G22" s="95" t="n">
        <v>378064</v>
      </c>
      <c r="H22" s="31"/>
      <c r="I22" s="31" t="n">
        <v>0</v>
      </c>
      <c r="J22" s="31"/>
      <c r="K22" s="31" t="n">
        <f aca="false">SUM(E22:I22)</f>
        <v>744007</v>
      </c>
      <c r="L22" s="31"/>
      <c r="M22" s="95" t="n">
        <v>86053</v>
      </c>
      <c r="N22" s="31"/>
      <c r="O22" s="31" t="n">
        <v>276106</v>
      </c>
      <c r="P22" s="31"/>
      <c r="Q22" s="31" t="n">
        <v>0</v>
      </c>
      <c r="R22" s="31"/>
      <c r="S22" s="31" t="n">
        <f aca="false">SUM(K22+M22+O22+Q22)</f>
        <v>1106166</v>
      </c>
      <c r="T22" s="31"/>
      <c r="U22" s="31"/>
      <c r="V22" s="31"/>
      <c r="W22" s="31"/>
      <c r="X22" s="31"/>
      <c r="Y22" s="31"/>
      <c r="Z22" s="31"/>
      <c r="AA22" s="31" t="n">
        <f aca="false">SUM(U22:Y22)</f>
        <v>0</v>
      </c>
      <c r="AB22" s="31"/>
      <c r="AC22" s="95" t="n">
        <v>432152</v>
      </c>
      <c r="AD22" s="31"/>
      <c r="AE22" s="95" t="n">
        <v>326808</v>
      </c>
      <c r="AF22" s="31"/>
      <c r="AG22" s="31" t="n">
        <v>0</v>
      </c>
      <c r="AH22" s="31"/>
      <c r="AI22" s="31" t="n">
        <f aca="false">SUM(AC22:AG22)</f>
        <v>758960</v>
      </c>
      <c r="AJ22" s="31"/>
      <c r="AK22" s="95" t="n">
        <v>127984</v>
      </c>
      <c r="AL22" s="31"/>
      <c r="AM22" s="172" t="n">
        <v>-46502</v>
      </c>
      <c r="AN22" s="172"/>
      <c r="AO22" s="31" t="n">
        <v>0</v>
      </c>
      <c r="AP22" s="31"/>
      <c r="AQ22" s="31" t="n">
        <f aca="false">SUM(AI22+AK22+AM22+AO22)</f>
        <v>840442</v>
      </c>
      <c r="AR22" s="31"/>
      <c r="AS22" s="31" t="n">
        <v>260987</v>
      </c>
      <c r="AT22" s="31"/>
      <c r="AU22" s="31" t="n">
        <v>189823</v>
      </c>
      <c r="AV22" s="31"/>
      <c r="AW22" s="31" t="n">
        <v>3402</v>
      </c>
      <c r="AX22" s="31"/>
      <c r="AY22" s="31" t="n">
        <f aca="false">SUM(AS22:AW22)</f>
        <v>454212</v>
      </c>
      <c r="AZ22" s="31"/>
      <c r="BA22" s="31" t="n">
        <f aca="false">37478+7873</f>
        <v>45351</v>
      </c>
      <c r="BB22" s="31"/>
      <c r="BC22" s="31" t="n">
        <v>0</v>
      </c>
      <c r="BD22" s="31"/>
      <c r="BE22" s="31" t="n">
        <f aca="false">SUM(AY22+BA22+BC22)</f>
        <v>499563</v>
      </c>
      <c r="BF22" s="0"/>
      <c r="BG22" s="31" t="n">
        <f aca="false">96088+326808+127984</f>
        <v>550880</v>
      </c>
      <c r="BH22" s="31"/>
      <c r="BI22" s="31" t="n">
        <v>336064</v>
      </c>
      <c r="BJ22" s="73"/>
      <c r="BK22" s="31" t="n">
        <v>-46502</v>
      </c>
      <c r="BL22" s="171"/>
      <c r="BM22" s="170" t="n">
        <f aca="false">SUM(BG22:BK22)</f>
        <v>840442</v>
      </c>
      <c r="BN22" s="73"/>
      <c r="BO22" s="170" t="n">
        <f aca="false">AQ22-BM22</f>
        <v>0</v>
      </c>
      <c r="BP22" s="73"/>
      <c r="BQ22" s="73"/>
      <c r="BR22" s="73"/>
      <c r="BS22" s="73"/>
      <c r="BT22" s="73"/>
      <c r="BU22" s="73"/>
      <c r="BV22" s="73"/>
      <c r="BW22" s="73"/>
      <c r="BX22" s="73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3.7" hidden="false" customHeight="true" outlineLevel="0" collapsed="false">
      <c r="A23" s="89"/>
      <c r="B23" s="73" t="s">
        <v>100</v>
      </c>
      <c r="C23" s="73"/>
      <c r="D23" s="73"/>
      <c r="E23" s="95" t="n">
        <v>292662</v>
      </c>
      <c r="F23" s="31"/>
      <c r="G23" s="95" t="n">
        <v>333802</v>
      </c>
      <c r="H23" s="31"/>
      <c r="I23" s="31" t="n">
        <v>0</v>
      </c>
      <c r="J23" s="31"/>
      <c r="K23" s="31" t="n">
        <f aca="false">SUM(E23:I23)</f>
        <v>626464</v>
      </c>
      <c r="L23" s="31"/>
      <c r="M23" s="172" t="n">
        <v>76992</v>
      </c>
      <c r="N23" s="31"/>
      <c r="O23" s="31" t="n">
        <v>0</v>
      </c>
      <c r="P23" s="31"/>
      <c r="Q23" s="31" t="n">
        <v>0</v>
      </c>
      <c r="R23" s="31"/>
      <c r="S23" s="31" t="n">
        <f aca="false">SUM(K23+M23+O23+Q23)</f>
        <v>703456</v>
      </c>
      <c r="T23" s="31"/>
      <c r="U23" s="31"/>
      <c r="V23" s="31"/>
      <c r="W23" s="31"/>
      <c r="X23" s="31"/>
      <c r="Y23" s="31"/>
      <c r="Z23" s="31"/>
      <c r="AA23" s="31" t="n">
        <f aca="false">SUM(U23:Y23)</f>
        <v>0</v>
      </c>
      <c r="AB23" s="31"/>
      <c r="AC23" s="95" t="n">
        <v>236508</v>
      </c>
      <c r="AD23" s="31"/>
      <c r="AE23" s="95" t="n">
        <v>325350</v>
      </c>
      <c r="AF23" s="31"/>
      <c r="AG23" s="31" t="n">
        <v>0</v>
      </c>
      <c r="AH23" s="31"/>
      <c r="AI23" s="31" t="n">
        <f aca="false">SUM(AC23:AG23)</f>
        <v>561858</v>
      </c>
      <c r="AJ23" s="31"/>
      <c r="AK23" s="95" t="n">
        <v>100930</v>
      </c>
      <c r="AL23" s="31"/>
      <c r="AM23" s="31" t="n">
        <v>0</v>
      </c>
      <c r="AN23" s="31"/>
      <c r="AO23" s="31" t="n">
        <v>0</v>
      </c>
      <c r="AP23" s="31"/>
      <c r="AQ23" s="31" t="n">
        <f aca="false">SUM(AI23+AK23+AM23+AO23)</f>
        <v>662788</v>
      </c>
      <c r="AR23" s="31"/>
      <c r="AS23" s="31" t="n">
        <v>302749</v>
      </c>
      <c r="AT23" s="31"/>
      <c r="AU23" s="31" t="n">
        <v>186092</v>
      </c>
      <c r="AV23" s="31"/>
      <c r="AW23" s="31" t="n">
        <f aca="false">-318</f>
        <v>-318</v>
      </c>
      <c r="AX23" s="31"/>
      <c r="AY23" s="31" t="n">
        <f aca="false">SUM(AS23:AW23)</f>
        <v>488523</v>
      </c>
      <c r="AZ23" s="31"/>
      <c r="BA23" s="31" t="n">
        <f aca="false">43123+27903</f>
        <v>71026</v>
      </c>
      <c r="BB23" s="31"/>
      <c r="BC23" s="31" t="n">
        <v>0</v>
      </c>
      <c r="BD23" s="31"/>
      <c r="BE23" s="31" t="n">
        <f aca="false">SUM(AY23+BA23+BC23)</f>
        <v>559549</v>
      </c>
      <c r="BF23" s="0"/>
      <c r="BG23" s="31" t="n">
        <f aca="false">52587+325350+100930</f>
        <v>478867</v>
      </c>
      <c r="BH23" s="73"/>
      <c r="BI23" s="73" t="n">
        <v>183921</v>
      </c>
      <c r="BJ23" s="73"/>
      <c r="BK23" s="37" t="n">
        <v>0</v>
      </c>
      <c r="BL23" s="171"/>
      <c r="BM23" s="170" t="n">
        <f aca="false">SUM(BG23:BK23)</f>
        <v>662788</v>
      </c>
      <c r="BN23" s="73"/>
      <c r="BO23" s="170" t="n">
        <f aca="false">AQ23-BM23</f>
        <v>0</v>
      </c>
      <c r="BP23" s="73"/>
      <c r="BQ23" s="73"/>
      <c r="BR23" s="73"/>
      <c r="BS23" s="73"/>
      <c r="BT23" s="73"/>
      <c r="BU23" s="73"/>
      <c r="BV23" s="73"/>
      <c r="BW23" s="73"/>
      <c r="BX23" s="73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3.7" hidden="false" customHeight="true" outlineLevel="0" collapsed="false">
      <c r="A24" s="89"/>
      <c r="B24" s="73" t="s">
        <v>101</v>
      </c>
      <c r="C24" s="73"/>
      <c r="D24" s="73"/>
      <c r="E24" s="95" t="n">
        <v>394761</v>
      </c>
      <c r="F24" s="31"/>
      <c r="G24" s="31" t="n">
        <v>0</v>
      </c>
      <c r="H24" s="31"/>
      <c r="I24" s="31" t="n">
        <v>0</v>
      </c>
      <c r="J24" s="31"/>
      <c r="K24" s="31" t="n">
        <f aca="false">SUM(E24:I24)</f>
        <v>394761</v>
      </c>
      <c r="L24" s="31"/>
      <c r="M24" s="31" t="n">
        <v>0</v>
      </c>
      <c r="N24" s="31"/>
      <c r="O24" s="31" t="n">
        <v>0</v>
      </c>
      <c r="P24" s="31"/>
      <c r="Q24" s="31" t="n">
        <v>0</v>
      </c>
      <c r="R24" s="31"/>
      <c r="S24" s="31" t="n">
        <f aca="false">SUM(K24+M24+O24+Q24)</f>
        <v>394761</v>
      </c>
      <c r="T24" s="31"/>
      <c r="U24" s="31"/>
      <c r="V24" s="31"/>
      <c r="W24" s="31"/>
      <c r="X24" s="31"/>
      <c r="Y24" s="31"/>
      <c r="Z24" s="31"/>
      <c r="AA24" s="31" t="n">
        <f aca="false">SUM(U24:Y24)</f>
        <v>0</v>
      </c>
      <c r="AB24" s="31"/>
      <c r="AC24" s="95" t="n">
        <v>415324</v>
      </c>
      <c r="AD24" s="31"/>
      <c r="AE24" s="31" t="n">
        <v>0</v>
      </c>
      <c r="AF24" s="31"/>
      <c r="AG24" s="31" t="n">
        <v>0</v>
      </c>
      <c r="AH24" s="31"/>
      <c r="AI24" s="31" t="n">
        <f aca="false">SUM(AC24:AG24)</f>
        <v>415324</v>
      </c>
      <c r="AJ24" s="31"/>
      <c r="AK24" s="31" t="n">
        <v>0</v>
      </c>
      <c r="AL24" s="31"/>
      <c r="AM24" s="31" t="n">
        <v>0</v>
      </c>
      <c r="AN24" s="31"/>
      <c r="AO24" s="31" t="n">
        <v>0</v>
      </c>
      <c r="AP24" s="31"/>
      <c r="AQ24" s="31" t="n">
        <f aca="false">SUM(AI24+AK24+AM24+AO24)</f>
        <v>415324</v>
      </c>
      <c r="AR24" s="31"/>
      <c r="AS24" s="31" t="n">
        <v>211100</v>
      </c>
      <c r="AT24" s="31"/>
      <c r="AU24" s="31" t="n">
        <v>0</v>
      </c>
      <c r="AV24" s="31"/>
      <c r="AW24" s="31" t="n">
        <v>0</v>
      </c>
      <c r="AX24" s="31"/>
      <c r="AY24" s="31" t="n">
        <f aca="false">SUM(AS24:AW24)</f>
        <v>211100</v>
      </c>
      <c r="AZ24" s="31"/>
      <c r="BA24" s="31" t="n">
        <v>0</v>
      </c>
      <c r="BB24" s="31"/>
      <c r="BC24" s="31" t="n">
        <v>839020</v>
      </c>
      <c r="BD24" s="31"/>
      <c r="BE24" s="31" t="n">
        <f aca="false">SUM(AY24+BA24+BC24)</f>
        <v>1050120</v>
      </c>
      <c r="BF24" s="0"/>
      <c r="BG24" s="37" t="n">
        <v>0</v>
      </c>
      <c r="BH24" s="37"/>
      <c r="BI24" s="37" t="n">
        <v>0</v>
      </c>
      <c r="BJ24" s="37"/>
      <c r="BK24" s="31" t="n">
        <v>415324</v>
      </c>
      <c r="BL24" s="171"/>
      <c r="BM24" s="170" t="n">
        <f aca="false">SUM(BG24:BK24)</f>
        <v>415324</v>
      </c>
      <c r="BN24" s="73"/>
      <c r="BO24" s="170" t="n">
        <f aca="false">AQ24-BM24</f>
        <v>0</v>
      </c>
      <c r="BP24" s="73"/>
      <c r="BQ24" s="73"/>
      <c r="BR24" s="73"/>
      <c r="BS24" s="73"/>
      <c r="BT24" s="73"/>
      <c r="BU24" s="73"/>
      <c r="BV24" s="73"/>
      <c r="BW24" s="73"/>
      <c r="BX24" s="73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3.7" hidden="true" customHeight="true" outlineLevel="0" collapsed="false">
      <c r="A25" s="89"/>
      <c r="B25" s="73" t="s">
        <v>102</v>
      </c>
      <c r="C25" s="73"/>
      <c r="D25" s="73"/>
      <c r="E25" s="37" t="n">
        <v>0</v>
      </c>
      <c r="F25" s="31"/>
      <c r="G25" s="31" t="n">
        <v>0</v>
      </c>
      <c r="H25" s="31"/>
      <c r="I25" s="31" t="n">
        <v>0</v>
      </c>
      <c r="J25" s="31"/>
      <c r="K25" s="31" t="n">
        <f aca="false">SUM(E25:I25)</f>
        <v>0</v>
      </c>
      <c r="L25" s="31"/>
      <c r="M25" s="31" t="n">
        <v>0</v>
      </c>
      <c r="N25" s="31"/>
      <c r="O25" s="31" t="n">
        <v>0</v>
      </c>
      <c r="P25" s="31"/>
      <c r="Q25" s="31" t="n">
        <v>0</v>
      </c>
      <c r="R25" s="31"/>
      <c r="S25" s="31" t="n">
        <f aca="false">SUM(K25+M25+O25+Q25)</f>
        <v>0</v>
      </c>
      <c r="T25" s="31"/>
      <c r="U25" s="31"/>
      <c r="V25" s="31"/>
      <c r="W25" s="31"/>
      <c r="X25" s="31"/>
      <c r="Y25" s="31"/>
      <c r="Z25" s="31"/>
      <c r="AA25" s="31" t="n">
        <f aca="false">SUM(U25:Y25)</f>
        <v>0</v>
      </c>
      <c r="AB25" s="31"/>
      <c r="AC25" s="37" t="n">
        <v>0</v>
      </c>
      <c r="AD25" s="31"/>
      <c r="AE25" s="31" t="n">
        <v>0</v>
      </c>
      <c r="AF25" s="31"/>
      <c r="AG25" s="31" t="n">
        <v>0</v>
      </c>
      <c r="AH25" s="31"/>
      <c r="AI25" s="31" t="n">
        <f aca="false">SUM(AC25:AG25)</f>
        <v>0</v>
      </c>
      <c r="AJ25" s="31"/>
      <c r="AK25" s="37" t="n">
        <v>0</v>
      </c>
      <c r="AL25" s="31"/>
      <c r="AM25" s="31" t="n">
        <v>0</v>
      </c>
      <c r="AN25" s="31"/>
      <c r="AO25" s="31" t="n">
        <v>0</v>
      </c>
      <c r="AP25" s="31"/>
      <c r="AQ25" s="31" t="n">
        <f aca="false">SUM(AI25+AK25+AM25+AO25)</f>
        <v>0</v>
      </c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0"/>
      <c r="BG25" s="73"/>
      <c r="BH25" s="73"/>
      <c r="BI25" s="73"/>
      <c r="BJ25" s="73"/>
      <c r="BK25" s="73"/>
      <c r="BL25" s="171"/>
      <c r="BM25" s="73" t="n">
        <f aca="false">SUM(BG25:BK25)</f>
        <v>0</v>
      </c>
      <c r="BN25" s="73"/>
      <c r="BO25" s="73" t="n">
        <f aca="false">AQ25-BM25</f>
        <v>0</v>
      </c>
      <c r="BP25" s="73"/>
      <c r="BQ25" s="73"/>
      <c r="BR25" s="73"/>
      <c r="BS25" s="73"/>
      <c r="BT25" s="73"/>
      <c r="BU25" s="73"/>
      <c r="BV25" s="73"/>
      <c r="BW25" s="73"/>
      <c r="BX25" s="73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3.7" hidden="false" customHeight="true" outlineLevel="0" collapsed="false">
      <c r="A26" s="89"/>
      <c r="B26" s="73" t="s">
        <v>103</v>
      </c>
      <c r="C26" s="137"/>
      <c r="D26" s="137"/>
      <c r="E26" s="95" t="n">
        <v>248115</v>
      </c>
      <c r="F26" s="31"/>
      <c r="G26" s="95" t="n">
        <v>207244</v>
      </c>
      <c r="H26" s="31"/>
      <c r="I26" s="31" t="n">
        <v>19850</v>
      </c>
      <c r="J26" s="31"/>
      <c r="K26" s="31" t="n">
        <f aca="false">SUM(E26:I26)</f>
        <v>475209</v>
      </c>
      <c r="L26" s="31"/>
      <c r="M26" s="172" t="n">
        <v>59631</v>
      </c>
      <c r="N26" s="31"/>
      <c r="O26" s="31" t="n">
        <v>0</v>
      </c>
      <c r="P26" s="31"/>
      <c r="Q26" s="31" t="n">
        <v>0</v>
      </c>
      <c r="R26" s="31"/>
      <c r="S26" s="31" t="n">
        <f aca="false">SUM(K26+M26+O26+Q26)</f>
        <v>534840</v>
      </c>
      <c r="T26" s="31"/>
      <c r="U26" s="31"/>
      <c r="V26" s="31"/>
      <c r="W26" s="31"/>
      <c r="X26" s="31"/>
      <c r="Y26" s="31"/>
      <c r="Z26" s="31"/>
      <c r="AA26" s="31" t="n">
        <f aca="false">SUM(U26:Y26)</f>
        <v>0</v>
      </c>
      <c r="AB26" s="31"/>
      <c r="AC26" s="95" t="n">
        <v>231651</v>
      </c>
      <c r="AD26" s="31"/>
      <c r="AE26" s="95" t="n">
        <v>226747</v>
      </c>
      <c r="AF26" s="31"/>
      <c r="AG26" s="31" t="n">
        <v>0</v>
      </c>
      <c r="AH26" s="31"/>
      <c r="AI26" s="31" t="n">
        <f aca="false">SUM(AC26:AG26)</f>
        <v>458398</v>
      </c>
      <c r="AJ26" s="31"/>
      <c r="AK26" s="95" t="n">
        <v>40180</v>
      </c>
      <c r="AL26" s="31"/>
      <c r="AM26" s="31" t="n">
        <v>0</v>
      </c>
      <c r="AN26" s="31"/>
      <c r="AO26" s="31" t="n">
        <v>0</v>
      </c>
      <c r="AP26" s="31"/>
      <c r="AQ26" s="31" t="n">
        <f aca="false">SUM(AI26+AK26+AM26+AO26)</f>
        <v>498578</v>
      </c>
      <c r="AR26" s="31"/>
      <c r="AS26" s="31" t="n">
        <v>96817</v>
      </c>
      <c r="AT26" s="31"/>
      <c r="AU26" s="31" t="n">
        <v>82247</v>
      </c>
      <c r="AV26" s="31"/>
      <c r="AW26" s="31" t="n">
        <v>6469</v>
      </c>
      <c r="AX26" s="31"/>
      <c r="AY26" s="31" t="n">
        <f aca="false">SUM(AS26:AW26)</f>
        <v>185533</v>
      </c>
      <c r="AZ26" s="31"/>
      <c r="BA26" s="31" t="n">
        <v>25045</v>
      </c>
      <c r="BB26" s="31"/>
      <c r="BC26" s="31" t="n">
        <v>0</v>
      </c>
      <c r="BD26" s="31"/>
      <c r="BE26" s="31" t="n">
        <f aca="false">SUM(AY26+BA26+BC26)</f>
        <v>210578</v>
      </c>
      <c r="BF26" s="0"/>
      <c r="BG26" s="31" t="n">
        <f aca="false">51507+226747+40180</f>
        <v>318434</v>
      </c>
      <c r="BH26" s="31"/>
      <c r="BI26" s="31" t="n">
        <v>0</v>
      </c>
      <c r="BJ26" s="31"/>
      <c r="BK26" s="31" t="n">
        <v>180144</v>
      </c>
      <c r="BL26" s="171"/>
      <c r="BM26" s="31" t="n">
        <f aca="false">SUM(BG26:BK26)</f>
        <v>498578</v>
      </c>
      <c r="BN26" s="31"/>
      <c r="BO26" s="31" t="n">
        <f aca="false">AQ26-BM26</f>
        <v>0</v>
      </c>
      <c r="BP26" s="73"/>
      <c r="BQ26" s="73"/>
      <c r="BR26" s="73"/>
      <c r="BS26" s="73"/>
      <c r="BT26" s="73"/>
      <c r="BU26" s="73"/>
      <c r="BV26" s="73"/>
      <c r="BW26" s="73"/>
      <c r="BX26" s="73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3.7" hidden="false" customHeight="true" outlineLevel="0" collapsed="false">
      <c r="A27" s="89"/>
      <c r="B27" s="73" t="s">
        <v>104</v>
      </c>
      <c r="C27" s="73"/>
      <c r="D27" s="73"/>
      <c r="E27" s="95" t="n">
        <v>179433</v>
      </c>
      <c r="F27" s="31"/>
      <c r="G27" s="95" t="n">
        <v>170610</v>
      </c>
      <c r="H27" s="31"/>
      <c r="I27" s="31" t="n">
        <v>23370</v>
      </c>
      <c r="J27" s="31"/>
      <c r="K27" s="31" t="n">
        <f aca="false">SUM(E27:I27)</f>
        <v>373413</v>
      </c>
      <c r="L27" s="31"/>
      <c r="M27" s="95" t="n">
        <v>90974</v>
      </c>
      <c r="N27" s="31"/>
      <c r="O27" s="31" t="n">
        <v>0</v>
      </c>
      <c r="P27" s="31"/>
      <c r="Q27" s="31" t="n">
        <v>0</v>
      </c>
      <c r="R27" s="31"/>
      <c r="S27" s="31" t="n">
        <f aca="false">SUM(K27+M27+O27+Q27)</f>
        <v>464387</v>
      </c>
      <c r="T27" s="31"/>
      <c r="U27" s="31"/>
      <c r="V27" s="31"/>
      <c r="W27" s="31"/>
      <c r="X27" s="31"/>
      <c r="Y27" s="31"/>
      <c r="Z27" s="31"/>
      <c r="AA27" s="31" t="n">
        <f aca="false">SUM(U27:Y27)</f>
        <v>0</v>
      </c>
      <c r="AB27" s="31"/>
      <c r="AC27" s="95" t="n">
        <v>181543</v>
      </c>
      <c r="AD27" s="31"/>
      <c r="AE27" s="95" t="n">
        <v>163918</v>
      </c>
      <c r="AF27" s="31"/>
      <c r="AG27" s="31" t="n">
        <v>0</v>
      </c>
      <c r="AH27" s="31"/>
      <c r="AI27" s="31" t="n">
        <f aca="false">SUM(AC27:AG27)</f>
        <v>345461</v>
      </c>
      <c r="AJ27" s="31"/>
      <c r="AK27" s="95" t="n">
        <v>89401</v>
      </c>
      <c r="AL27" s="31"/>
      <c r="AM27" s="31" t="n">
        <v>0</v>
      </c>
      <c r="AN27" s="31"/>
      <c r="AO27" s="31" t="n">
        <v>0</v>
      </c>
      <c r="AP27" s="31"/>
      <c r="AQ27" s="31" t="n">
        <f aca="false">SUM(AI27+AK27+AM27+AO27)</f>
        <v>434862</v>
      </c>
      <c r="AR27" s="31"/>
      <c r="AS27" s="31" t="n">
        <f aca="false">33713+31006</f>
        <v>64719</v>
      </c>
      <c r="AT27" s="31"/>
      <c r="AU27" s="31" t="n">
        <v>112136</v>
      </c>
      <c r="AV27" s="31"/>
      <c r="AW27" s="31" t="n">
        <v>16776</v>
      </c>
      <c r="AX27" s="31"/>
      <c r="AY27" s="31" t="n">
        <f aca="false">SUM(AS27:AW27)</f>
        <v>193631</v>
      </c>
      <c r="AZ27" s="31"/>
      <c r="BA27" s="31" t="n">
        <v>52540</v>
      </c>
      <c r="BB27" s="31"/>
      <c r="BC27" s="31" t="n">
        <v>0</v>
      </c>
      <c r="BD27" s="31"/>
      <c r="BE27" s="31" t="n">
        <f aca="false">SUM(AY27+BA27+BC27)</f>
        <v>246171</v>
      </c>
      <c r="BF27" s="0"/>
      <c r="BG27" s="31" t="n">
        <f aca="false">40366+163918+89401</f>
        <v>293685</v>
      </c>
      <c r="BH27" s="31"/>
      <c r="BI27" s="31" t="n">
        <v>141177</v>
      </c>
      <c r="BJ27" s="31"/>
      <c r="BK27" s="31" t="n">
        <v>0</v>
      </c>
      <c r="BL27" s="171"/>
      <c r="BM27" s="31" t="n">
        <f aca="false">SUM(BG27:BK27)</f>
        <v>434862</v>
      </c>
      <c r="BN27" s="31"/>
      <c r="BO27" s="31" t="n">
        <f aca="false">AQ27-BM27</f>
        <v>0</v>
      </c>
      <c r="BP27" s="73"/>
      <c r="BQ27" s="73"/>
      <c r="BR27" s="73"/>
      <c r="BS27" s="73"/>
      <c r="BT27" s="73"/>
      <c r="BU27" s="73"/>
      <c r="BV27" s="73"/>
      <c r="BW27" s="73"/>
      <c r="BX27" s="73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3.7" hidden="false" customHeight="true" outlineLevel="0" collapsed="false">
      <c r="A28" s="89"/>
      <c r="B28" s="73" t="s">
        <v>105</v>
      </c>
      <c r="C28" s="73"/>
      <c r="D28" s="73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 t="n">
        <f aca="false">SUM(U28:Y28)</f>
        <v>0</v>
      </c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0"/>
      <c r="BG28" s="31"/>
      <c r="BH28" s="31"/>
      <c r="BI28" s="31"/>
      <c r="BJ28" s="31"/>
      <c r="BK28" s="31"/>
      <c r="BL28" s="171"/>
      <c r="BM28" s="31"/>
      <c r="BN28" s="31"/>
      <c r="BO28" s="31"/>
      <c r="BP28" s="73"/>
      <c r="BQ28" s="73"/>
      <c r="BR28" s="73"/>
      <c r="BS28" s="73"/>
      <c r="BT28" s="73"/>
      <c r="BU28" s="73"/>
      <c r="BV28" s="73"/>
      <c r="BW28" s="73"/>
      <c r="BX28" s="73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7" hidden="false" customHeight="true" outlineLevel="0" collapsed="false">
      <c r="A29" s="89"/>
      <c r="B29" s="73"/>
      <c r="C29" s="73" t="s">
        <v>107</v>
      </c>
      <c r="D29" s="73"/>
      <c r="E29" s="95" t="n">
        <v>392012</v>
      </c>
      <c r="F29" s="31"/>
      <c r="G29" s="31" t="n">
        <v>0</v>
      </c>
      <c r="H29" s="31"/>
      <c r="I29" s="31" t="n">
        <v>0</v>
      </c>
      <c r="J29" s="31"/>
      <c r="K29" s="31" t="n">
        <f aca="false">SUM(E29:I29)</f>
        <v>392012</v>
      </c>
      <c r="L29" s="31"/>
      <c r="M29" s="31" t="n">
        <v>0</v>
      </c>
      <c r="N29" s="31"/>
      <c r="O29" s="31" t="n">
        <v>0</v>
      </c>
      <c r="P29" s="31"/>
      <c r="Q29" s="31" t="n">
        <v>0</v>
      </c>
      <c r="R29" s="31"/>
      <c r="S29" s="31" t="n">
        <f aca="false">SUM(K29+M29+O29+Q29)</f>
        <v>392012</v>
      </c>
      <c r="T29" s="31"/>
      <c r="U29" s="31"/>
      <c r="V29" s="31"/>
      <c r="W29" s="31"/>
      <c r="X29" s="31"/>
      <c r="Y29" s="31"/>
      <c r="Z29" s="31"/>
      <c r="AA29" s="31" t="n">
        <f aca="false">SUM(U29:Y29)</f>
        <v>0</v>
      </c>
      <c r="AB29" s="31"/>
      <c r="AC29" s="95" t="n">
        <v>339422</v>
      </c>
      <c r="AD29" s="31"/>
      <c r="AE29" s="31" t="n">
        <v>0</v>
      </c>
      <c r="AF29" s="31"/>
      <c r="AG29" s="31" t="n">
        <v>0</v>
      </c>
      <c r="AH29" s="31"/>
      <c r="AI29" s="31" t="n">
        <f aca="false">SUM(AC29:AG29)</f>
        <v>339422</v>
      </c>
      <c r="AJ29" s="31"/>
      <c r="AK29" s="31" t="n">
        <v>0</v>
      </c>
      <c r="AL29" s="31"/>
      <c r="AM29" s="31" t="n">
        <v>0</v>
      </c>
      <c r="AN29" s="31"/>
      <c r="AO29" s="31" t="n">
        <v>0</v>
      </c>
      <c r="AP29" s="31"/>
      <c r="AQ29" s="31" t="n">
        <f aca="false">SUM(AI29+AK29+AM29+AO29)</f>
        <v>339422</v>
      </c>
      <c r="AR29" s="31"/>
      <c r="AS29" s="31" t="n">
        <v>465296</v>
      </c>
      <c r="AT29" s="31"/>
      <c r="AU29" s="31" t="n">
        <v>0</v>
      </c>
      <c r="AV29" s="31"/>
      <c r="AW29" s="31" t="n">
        <v>0</v>
      </c>
      <c r="AX29" s="31"/>
      <c r="AY29" s="31" t="n">
        <f aca="false">SUM(AS29:AW29)</f>
        <v>465296</v>
      </c>
      <c r="AZ29" s="31"/>
      <c r="BA29" s="31" t="n">
        <v>0</v>
      </c>
      <c r="BB29" s="31"/>
      <c r="BC29" s="31" t="n">
        <v>0</v>
      </c>
      <c r="BD29" s="31"/>
      <c r="BE29" s="31" t="n">
        <f aca="false">SUM(AY29+BA29+BC29)</f>
        <v>465296</v>
      </c>
      <c r="BF29" s="0"/>
      <c r="BG29" s="31" t="n">
        <v>0</v>
      </c>
      <c r="BH29" s="31"/>
      <c r="BI29" s="31" t="n">
        <v>339422</v>
      </c>
      <c r="BJ29" s="31"/>
      <c r="BK29" s="31" t="n">
        <v>0</v>
      </c>
      <c r="BL29" s="171"/>
      <c r="BM29" s="31" t="n">
        <f aca="false">SUM(BG29:BK29)</f>
        <v>339422</v>
      </c>
      <c r="BN29" s="31"/>
      <c r="BO29" s="31" t="n">
        <f aca="false">AQ29-BM29</f>
        <v>0</v>
      </c>
      <c r="BP29" s="73"/>
      <c r="BQ29" s="73"/>
      <c r="BR29" s="73"/>
      <c r="BS29" s="73"/>
      <c r="BT29" s="73"/>
      <c r="BU29" s="73"/>
      <c r="BV29" s="73"/>
      <c r="BW29" s="73"/>
      <c r="BX29" s="73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3.7" hidden="false" customHeight="true" outlineLevel="0" collapsed="false">
      <c r="A30" s="173" t="s">
        <v>138</v>
      </c>
      <c r="B30" s="73" t="s">
        <v>108</v>
      </c>
      <c r="C30" s="73"/>
      <c r="D30" s="73"/>
      <c r="E30" s="95" t="n">
        <v>151096</v>
      </c>
      <c r="F30" s="31"/>
      <c r="G30" s="95" t="n">
        <v>18000</v>
      </c>
      <c r="H30" s="31"/>
      <c r="I30" s="31" t="n">
        <v>0</v>
      </c>
      <c r="J30" s="31"/>
      <c r="K30" s="31" t="n">
        <f aca="false">SUM(E30:I30)</f>
        <v>169096</v>
      </c>
      <c r="L30" s="31"/>
      <c r="M30" s="31" t="n">
        <v>4615</v>
      </c>
      <c r="N30" s="31"/>
      <c r="O30" s="31" t="n">
        <v>0</v>
      </c>
      <c r="P30" s="31"/>
      <c r="Q30" s="31" t="n">
        <v>0</v>
      </c>
      <c r="R30" s="31"/>
      <c r="S30" s="31" t="n">
        <f aca="false">SUM(K30+M30+O30+Q30)</f>
        <v>173711</v>
      </c>
      <c r="T30" s="31"/>
      <c r="U30" s="31"/>
      <c r="V30" s="31"/>
      <c r="W30" s="31"/>
      <c r="X30" s="31"/>
      <c r="Y30" s="31"/>
      <c r="Z30" s="31"/>
      <c r="AA30" s="31" t="n">
        <f aca="false">SUM(U30:Y30)</f>
        <v>0</v>
      </c>
      <c r="AB30" s="31"/>
      <c r="AC30" s="95" t="n">
        <v>126351</v>
      </c>
      <c r="AD30" s="31"/>
      <c r="AE30" s="95" t="n">
        <v>18000</v>
      </c>
      <c r="AF30" s="31"/>
      <c r="AG30" s="31" t="n">
        <v>0</v>
      </c>
      <c r="AH30" s="31"/>
      <c r="AI30" s="31" t="n">
        <f aca="false">SUM(AC30:AG30)</f>
        <v>144351</v>
      </c>
      <c r="AJ30" s="31"/>
      <c r="AK30" s="31" t="n">
        <v>3965</v>
      </c>
      <c r="AL30" s="31"/>
      <c r="AM30" s="31" t="n">
        <v>0</v>
      </c>
      <c r="AN30" s="31"/>
      <c r="AO30" s="31" t="n">
        <v>0</v>
      </c>
      <c r="AP30" s="31"/>
      <c r="AQ30" s="31" t="n">
        <f aca="false">SUM(AI30+AK30+AM30+AO30)</f>
        <v>148316</v>
      </c>
      <c r="AR30" s="31"/>
      <c r="AS30" s="31" t="n">
        <v>102043</v>
      </c>
      <c r="AT30" s="31"/>
      <c r="AU30" s="31" t="n">
        <v>27572</v>
      </c>
      <c r="AV30" s="31"/>
      <c r="AW30" s="31" t="n">
        <v>0</v>
      </c>
      <c r="AX30" s="31"/>
      <c r="AY30" s="31" t="n">
        <f aca="false">SUM(AS30:AW30)</f>
        <v>129615</v>
      </c>
      <c r="AZ30" s="31"/>
      <c r="BA30" s="31" t="n">
        <v>2800</v>
      </c>
      <c r="BB30" s="31"/>
      <c r="BC30" s="31" t="n">
        <v>0</v>
      </c>
      <c r="BD30" s="31"/>
      <c r="BE30" s="31" t="n">
        <f aca="false">SUM(AY30+BA30+BC30)</f>
        <v>132415</v>
      </c>
      <c r="BF30" s="0"/>
      <c r="BG30" s="31" t="n">
        <f aca="false">28094+18000+3965</f>
        <v>50059</v>
      </c>
      <c r="BH30" s="31"/>
      <c r="BI30" s="31" t="n">
        <v>98257</v>
      </c>
      <c r="BJ30" s="31"/>
      <c r="BK30" s="31" t="n">
        <v>0</v>
      </c>
      <c r="BL30" s="171"/>
      <c r="BM30" s="31" t="n">
        <f aca="false">SUM(BG30:BK30)</f>
        <v>148316</v>
      </c>
      <c r="BN30" s="31"/>
      <c r="BO30" s="31" t="n">
        <f aca="false">AQ30-BM30</f>
        <v>0</v>
      </c>
      <c r="BP30" s="73"/>
      <c r="BQ30" s="73"/>
      <c r="BR30" s="73"/>
      <c r="BS30" s="73"/>
      <c r="BT30" s="73"/>
      <c r="BU30" s="73"/>
      <c r="BV30" s="73"/>
      <c r="BW30" s="73"/>
      <c r="BX30" s="73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3.7" hidden="true" customHeight="true" outlineLevel="0" collapsed="false">
      <c r="A31" s="173"/>
      <c r="B31" s="73" t="s">
        <v>109</v>
      </c>
      <c r="C31" s="73"/>
      <c r="D31" s="73"/>
      <c r="E31" s="37" t="n">
        <v>0</v>
      </c>
      <c r="F31" s="31"/>
      <c r="G31" s="37" t="n">
        <v>0</v>
      </c>
      <c r="H31" s="31"/>
      <c r="I31" s="31" t="n">
        <v>0</v>
      </c>
      <c r="J31" s="31"/>
      <c r="K31" s="31" t="n">
        <f aca="false">SUM(E31:I31)</f>
        <v>0</v>
      </c>
      <c r="L31" s="31"/>
      <c r="M31" s="37" t="n">
        <v>0</v>
      </c>
      <c r="N31" s="31"/>
      <c r="O31" s="31" t="n">
        <v>0</v>
      </c>
      <c r="P31" s="31"/>
      <c r="Q31" s="31"/>
      <c r="R31" s="31"/>
      <c r="S31" s="31" t="n">
        <f aca="false">SUM(K31+M31+O31+Q31)</f>
        <v>0</v>
      </c>
      <c r="T31" s="31"/>
      <c r="U31" s="31"/>
      <c r="V31" s="31"/>
      <c r="W31" s="31"/>
      <c r="X31" s="31"/>
      <c r="Y31" s="31"/>
      <c r="Z31" s="31"/>
      <c r="AA31" s="31" t="n">
        <f aca="false">SUM(U31:Y31)</f>
        <v>0</v>
      </c>
      <c r="AB31" s="31"/>
      <c r="AC31" s="37" t="n">
        <v>0</v>
      </c>
      <c r="AD31" s="31"/>
      <c r="AE31" s="31" t="n">
        <v>0</v>
      </c>
      <c r="AF31" s="31"/>
      <c r="AG31" s="31" t="n">
        <v>0</v>
      </c>
      <c r="AH31" s="31"/>
      <c r="AI31" s="31" t="n">
        <f aca="false">SUM(AC31:AG31)</f>
        <v>0</v>
      </c>
      <c r="AJ31" s="31"/>
      <c r="AK31" s="31" t="n">
        <v>0</v>
      </c>
      <c r="AL31" s="31"/>
      <c r="AM31" s="31" t="n">
        <v>0</v>
      </c>
      <c r="AN31" s="31"/>
      <c r="AO31" s="31" t="n">
        <v>0</v>
      </c>
      <c r="AP31" s="31"/>
      <c r="AQ31" s="31" t="n">
        <f aca="false">SUM(AI31+AK31+AM31+AO31)</f>
        <v>0</v>
      </c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0"/>
      <c r="BG31" s="31"/>
      <c r="BH31" s="31"/>
      <c r="BI31" s="31"/>
      <c r="BJ31" s="31"/>
      <c r="BK31" s="31"/>
      <c r="BL31" s="171"/>
      <c r="BM31" s="31" t="n">
        <f aca="false">SUM(BG31:BK31)</f>
        <v>0</v>
      </c>
      <c r="BN31" s="31"/>
      <c r="BO31" s="31" t="n">
        <f aca="false">AQ31-BM31</f>
        <v>0</v>
      </c>
      <c r="BP31" s="73"/>
      <c r="BQ31" s="73"/>
      <c r="BR31" s="73"/>
      <c r="BS31" s="73"/>
      <c r="BT31" s="73"/>
      <c r="BU31" s="73"/>
      <c r="BV31" s="73"/>
      <c r="BW31" s="73"/>
      <c r="BX31" s="73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3.7" hidden="false" customHeight="true" outlineLevel="0" collapsed="false">
      <c r="A32" s="173"/>
      <c r="B32" s="73" t="s">
        <v>110</v>
      </c>
      <c r="C32" s="73"/>
      <c r="D32" s="73"/>
      <c r="E32" s="95" t="n">
        <v>113254</v>
      </c>
      <c r="F32" s="31"/>
      <c r="G32" s="95" t="n">
        <v>9077</v>
      </c>
      <c r="H32" s="31"/>
      <c r="I32" s="37" t="n">
        <v>207</v>
      </c>
      <c r="J32" s="31"/>
      <c r="K32" s="31" t="n">
        <f aca="false">SUM(E32:I32)</f>
        <v>122538</v>
      </c>
      <c r="L32" s="31"/>
      <c r="M32" s="95" t="n">
        <v>8252</v>
      </c>
      <c r="N32" s="31"/>
      <c r="O32" s="31" t="n">
        <v>0</v>
      </c>
      <c r="P32" s="31"/>
      <c r="Q32" s="31" t="n">
        <v>0</v>
      </c>
      <c r="R32" s="31"/>
      <c r="S32" s="31" t="n">
        <f aca="false">SUM(K32+M32+O32+Q32)</f>
        <v>130790</v>
      </c>
      <c r="T32" s="31"/>
      <c r="U32" s="31"/>
      <c r="V32" s="31"/>
      <c r="W32" s="31"/>
      <c r="X32" s="31"/>
      <c r="Y32" s="31"/>
      <c r="Z32" s="31"/>
      <c r="AA32" s="31" t="n">
        <f aca="false">SUM(U32:Y32)</f>
        <v>0</v>
      </c>
      <c r="AB32" s="31"/>
      <c r="AC32" s="95" t="n">
        <v>110756</v>
      </c>
      <c r="AD32" s="31"/>
      <c r="AE32" s="95" t="n">
        <v>24552</v>
      </c>
      <c r="AF32" s="31"/>
      <c r="AG32" s="31" t="n">
        <v>0</v>
      </c>
      <c r="AH32" s="31"/>
      <c r="AI32" s="31" t="n">
        <f aca="false">SUM(AC32:AG32)</f>
        <v>135308</v>
      </c>
      <c r="AJ32" s="31"/>
      <c r="AK32" s="95" t="n">
        <v>36145</v>
      </c>
      <c r="AL32" s="31"/>
      <c r="AM32" s="31" t="n">
        <v>0</v>
      </c>
      <c r="AN32" s="31"/>
      <c r="AO32" s="31" t="n">
        <v>0</v>
      </c>
      <c r="AP32" s="31"/>
      <c r="AQ32" s="31" t="n">
        <f aca="false">SUM(AI32+AK32+AM32+AO32)</f>
        <v>171453</v>
      </c>
      <c r="AR32" s="31"/>
      <c r="AS32" s="31" t="n">
        <v>97655</v>
      </c>
      <c r="AT32" s="31"/>
      <c r="AU32" s="31" t="n">
        <v>45662</v>
      </c>
      <c r="AV32" s="31"/>
      <c r="AW32" s="31" t="n">
        <v>721</v>
      </c>
      <c r="AX32" s="31"/>
      <c r="AY32" s="31" t="n">
        <f aca="false">SUM(AS32:AW32)</f>
        <v>144038</v>
      </c>
      <c r="AZ32" s="31"/>
      <c r="BA32" s="31" t="n">
        <f aca="false">20584+1508</f>
        <v>22092</v>
      </c>
      <c r="BB32" s="31"/>
      <c r="BC32" s="31" t="n">
        <v>0</v>
      </c>
      <c r="BD32" s="31"/>
      <c r="BE32" s="31" t="n">
        <f aca="false">SUM(AY32+BA32+BC32)</f>
        <v>166130</v>
      </c>
      <c r="BF32" s="0"/>
      <c r="BG32" s="31" t="n">
        <f aca="false">24626+24552+36145</f>
        <v>85323</v>
      </c>
      <c r="BH32" s="31"/>
      <c r="BI32" s="31" t="n">
        <v>86130</v>
      </c>
      <c r="BJ32" s="31"/>
      <c r="BK32" s="31" t="n">
        <v>0</v>
      </c>
      <c r="BL32" s="171"/>
      <c r="BM32" s="31" t="n">
        <f aca="false">SUM(BG32:BK32)</f>
        <v>171453</v>
      </c>
      <c r="BN32" s="31"/>
      <c r="BO32" s="31" t="n">
        <f aca="false">AQ32-BM32</f>
        <v>0</v>
      </c>
      <c r="BP32" s="73"/>
      <c r="BQ32" s="73"/>
      <c r="BR32" s="73"/>
      <c r="BS32" s="73"/>
      <c r="BT32" s="73"/>
      <c r="BU32" s="73"/>
      <c r="BV32" s="73"/>
      <c r="BW32" s="73"/>
      <c r="BX32" s="73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3.7" hidden="false" customHeight="true" outlineLevel="0" collapsed="false">
      <c r="A33" s="173"/>
      <c r="B33" s="73" t="s">
        <v>111</v>
      </c>
      <c r="C33" s="73"/>
      <c r="D33" s="73"/>
      <c r="E33" s="95" t="n">
        <v>21275</v>
      </c>
      <c r="F33" s="31"/>
      <c r="G33" s="95" t="n">
        <v>1814</v>
      </c>
      <c r="H33" s="31"/>
      <c r="I33" s="31" t="n">
        <v>0</v>
      </c>
      <c r="J33" s="31"/>
      <c r="K33" s="31" t="n">
        <f aca="false">SUM(E33:I33)</f>
        <v>23089</v>
      </c>
      <c r="L33" s="31"/>
      <c r="M33" s="95" t="n">
        <v>2033</v>
      </c>
      <c r="N33" s="31"/>
      <c r="O33" s="31" t="n">
        <v>0</v>
      </c>
      <c r="P33" s="31"/>
      <c r="Q33" s="31" t="n">
        <v>0</v>
      </c>
      <c r="R33" s="31"/>
      <c r="S33" s="31" t="n">
        <f aca="false">SUM(K33+M33+O33+Q33)</f>
        <v>25122</v>
      </c>
      <c r="T33" s="31"/>
      <c r="U33" s="31"/>
      <c r="V33" s="31"/>
      <c r="W33" s="31"/>
      <c r="X33" s="31"/>
      <c r="Y33" s="31"/>
      <c r="Z33" s="31"/>
      <c r="AA33" s="31" t="n">
        <f aca="false">SUM(U33:Y33)</f>
        <v>0</v>
      </c>
      <c r="AB33" s="31"/>
      <c r="AC33" s="95" t="n">
        <v>9069</v>
      </c>
      <c r="AD33" s="31"/>
      <c r="AE33" s="95" t="n">
        <v>1688</v>
      </c>
      <c r="AF33" s="31"/>
      <c r="AG33" s="31" t="n">
        <v>0</v>
      </c>
      <c r="AH33" s="31"/>
      <c r="AI33" s="31" t="n">
        <f aca="false">SUM(AC33:AG33)</f>
        <v>10757</v>
      </c>
      <c r="AJ33" s="31"/>
      <c r="AK33" s="95" t="n">
        <v>2316</v>
      </c>
      <c r="AL33" s="31"/>
      <c r="AM33" s="31" t="n">
        <v>0</v>
      </c>
      <c r="AN33" s="31"/>
      <c r="AO33" s="31" t="n">
        <v>0</v>
      </c>
      <c r="AP33" s="31"/>
      <c r="AQ33" s="31" t="n">
        <f aca="false">SUM(AI33+AK33+AM33+AO33)</f>
        <v>13073</v>
      </c>
      <c r="AR33" s="31"/>
      <c r="AS33" s="31" t="n">
        <v>29498</v>
      </c>
      <c r="AT33" s="31"/>
      <c r="AU33" s="31" t="n">
        <v>2895</v>
      </c>
      <c r="AV33" s="31"/>
      <c r="AW33" s="31" t="n">
        <v>0</v>
      </c>
      <c r="AX33" s="31"/>
      <c r="AY33" s="31" t="n">
        <f aca="false">SUM(AS33:AW33)</f>
        <v>32393</v>
      </c>
      <c r="AZ33" s="31"/>
      <c r="BA33" s="31" t="n">
        <f aca="false">1798+580</f>
        <v>2378</v>
      </c>
      <c r="BB33" s="31"/>
      <c r="BC33" s="31" t="n">
        <v>0</v>
      </c>
      <c r="BD33" s="31"/>
      <c r="BE33" s="31" t="n">
        <f aca="false">SUM(AY33+BA33+BC33)</f>
        <v>34771</v>
      </c>
      <c r="BF33" s="0"/>
      <c r="BG33" s="31" t="n">
        <f aca="false">2016+1688+2316</f>
        <v>6020</v>
      </c>
      <c r="BH33" s="31"/>
      <c r="BI33" s="31" t="n">
        <v>7053</v>
      </c>
      <c r="BJ33" s="31"/>
      <c r="BK33" s="31" t="n">
        <v>0</v>
      </c>
      <c r="BL33" s="171"/>
      <c r="BM33" s="31" t="n">
        <f aca="false">SUM(BG33:BK33)</f>
        <v>13073</v>
      </c>
      <c r="BN33" s="31"/>
      <c r="BO33" s="31" t="n">
        <f aca="false">AQ33-BM33</f>
        <v>0</v>
      </c>
      <c r="BP33" s="73"/>
      <c r="BQ33" s="73"/>
      <c r="BR33" s="73"/>
      <c r="BS33" s="73"/>
      <c r="BT33" s="73"/>
      <c r="BU33" s="73"/>
      <c r="BV33" s="73"/>
      <c r="BW33" s="73"/>
      <c r="BX33" s="73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3.7" hidden="false" customHeight="true" outlineLevel="0" collapsed="false">
      <c r="A34" s="0"/>
      <c r="B34" s="73" t="s">
        <v>112</v>
      </c>
      <c r="C34" s="73"/>
      <c r="D34" s="73"/>
      <c r="E34" s="95" t="n">
        <v>113543</v>
      </c>
      <c r="F34" s="31"/>
      <c r="G34" s="95" t="n">
        <v>18055</v>
      </c>
      <c r="H34" s="31"/>
      <c r="I34" s="95" t="n">
        <v>309</v>
      </c>
      <c r="J34" s="31"/>
      <c r="K34" s="31" t="n">
        <f aca="false">SUM(E34:I34)</f>
        <v>131907</v>
      </c>
      <c r="L34" s="31"/>
      <c r="M34" s="95" t="n">
        <v>17699</v>
      </c>
      <c r="N34" s="31"/>
      <c r="O34" s="31" t="n">
        <v>0</v>
      </c>
      <c r="P34" s="31"/>
      <c r="Q34" s="31" t="n">
        <v>0</v>
      </c>
      <c r="R34" s="31"/>
      <c r="S34" s="31" t="n">
        <f aca="false">SUM(K34+M34+O34+Q34)</f>
        <v>149606</v>
      </c>
      <c r="T34" s="31"/>
      <c r="U34" s="31"/>
      <c r="V34" s="31"/>
      <c r="W34" s="31"/>
      <c r="X34" s="31"/>
      <c r="Y34" s="31"/>
      <c r="Z34" s="31"/>
      <c r="AA34" s="31" t="n">
        <f aca="false">SUM(U34:Y34)</f>
        <v>0</v>
      </c>
      <c r="AB34" s="31"/>
      <c r="AC34" s="95" t="n">
        <v>32563</v>
      </c>
      <c r="AD34" s="31"/>
      <c r="AE34" s="95" t="n">
        <v>20730</v>
      </c>
      <c r="AF34" s="31"/>
      <c r="AG34" s="31" t="n">
        <v>329</v>
      </c>
      <c r="AH34" s="31"/>
      <c r="AI34" s="31" t="n">
        <f aca="false">SUM(AC34:AG34)</f>
        <v>53622</v>
      </c>
      <c r="AJ34" s="31"/>
      <c r="AK34" s="95" t="n">
        <v>15244</v>
      </c>
      <c r="AL34" s="31"/>
      <c r="AM34" s="31" t="n">
        <v>0</v>
      </c>
      <c r="AN34" s="31"/>
      <c r="AO34" s="31" t="n">
        <v>0</v>
      </c>
      <c r="AP34" s="31"/>
      <c r="AQ34" s="31" t="n">
        <f aca="false">SUM(AI34+AK34+AM34+AO34)</f>
        <v>68866</v>
      </c>
      <c r="AR34" s="31"/>
      <c r="AS34" s="31" t="n">
        <v>54488</v>
      </c>
      <c r="AT34" s="31"/>
      <c r="AU34" s="31" t="n">
        <v>26745</v>
      </c>
      <c r="AV34" s="31"/>
      <c r="AW34" s="31" t="n">
        <v>1595</v>
      </c>
      <c r="AX34" s="31"/>
      <c r="AY34" s="31" t="n">
        <f aca="false">SUM(AS34:AW34)</f>
        <v>82828</v>
      </c>
      <c r="AZ34" s="31"/>
      <c r="BA34" s="31" t="n">
        <f aca="false">9218+1072</f>
        <v>10290</v>
      </c>
      <c r="BB34" s="31"/>
      <c r="BC34" s="31" t="n">
        <v>0</v>
      </c>
      <c r="BD34" s="31"/>
      <c r="BE34" s="31" t="n">
        <f aca="false">SUM(AY34+BA34+BC34)</f>
        <v>93118</v>
      </c>
      <c r="BF34" s="0"/>
      <c r="BG34" s="31" t="n">
        <f aca="false">7240+20730+329+15244</f>
        <v>43543</v>
      </c>
      <c r="BH34" s="31"/>
      <c r="BI34" s="31" t="n">
        <v>25323</v>
      </c>
      <c r="BJ34" s="31"/>
      <c r="BK34" s="31" t="n">
        <v>0</v>
      </c>
      <c r="BL34" s="171"/>
      <c r="BM34" s="31" t="n">
        <f aca="false">SUM(BG34:BK34)</f>
        <v>68866</v>
      </c>
      <c r="BN34" s="31"/>
      <c r="BO34" s="31" t="n">
        <f aca="false">AQ34-BM34</f>
        <v>0</v>
      </c>
      <c r="BP34" s="73"/>
      <c r="BQ34" s="73"/>
      <c r="BR34" s="73"/>
      <c r="BS34" s="73"/>
      <c r="BT34" s="73"/>
      <c r="BU34" s="73"/>
      <c r="BV34" s="73"/>
      <c r="BW34" s="73"/>
      <c r="BX34" s="73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3.7" hidden="false" customHeight="true" outlineLevel="0" collapsed="false">
      <c r="A35" s="0"/>
      <c r="B35" s="73" t="s">
        <v>113</v>
      </c>
      <c r="C35" s="73"/>
      <c r="D35" s="73"/>
      <c r="E35" s="95" t="n">
        <v>110179</v>
      </c>
      <c r="F35" s="31"/>
      <c r="G35" s="95" t="n">
        <v>1500</v>
      </c>
      <c r="H35" s="31"/>
      <c r="I35" s="31" t="n">
        <v>0</v>
      </c>
      <c r="J35" s="31"/>
      <c r="K35" s="31" t="n">
        <f aca="false">SUM(E35:I35)</f>
        <v>111679</v>
      </c>
      <c r="L35" s="31"/>
      <c r="M35" s="95" t="n">
        <v>512</v>
      </c>
      <c r="N35" s="31"/>
      <c r="O35" s="31" t="n">
        <v>0</v>
      </c>
      <c r="P35" s="31"/>
      <c r="Q35" s="31" t="n">
        <v>0</v>
      </c>
      <c r="R35" s="31"/>
      <c r="S35" s="31" t="n">
        <f aca="false">SUM(K35+M35+O35+Q35)</f>
        <v>112191</v>
      </c>
      <c r="T35" s="31"/>
      <c r="U35" s="31"/>
      <c r="V35" s="31"/>
      <c r="W35" s="31"/>
      <c r="X35" s="31"/>
      <c r="Y35" s="31"/>
      <c r="Z35" s="31"/>
      <c r="AA35" s="31" t="n">
        <f aca="false">SUM(U35:Y35)</f>
        <v>0</v>
      </c>
      <c r="AB35" s="31"/>
      <c r="AC35" s="95" t="n">
        <v>140359</v>
      </c>
      <c r="AD35" s="31"/>
      <c r="AE35" s="95" t="n">
        <v>2530</v>
      </c>
      <c r="AF35" s="31"/>
      <c r="AG35" s="37" t="n">
        <v>0</v>
      </c>
      <c r="AH35" s="31"/>
      <c r="AI35" s="31" t="n">
        <f aca="false">SUM(AC35:AG35)</f>
        <v>142889</v>
      </c>
      <c r="AJ35" s="31"/>
      <c r="AK35" s="31" t="n">
        <v>8875</v>
      </c>
      <c r="AL35" s="31"/>
      <c r="AM35" s="31" t="n">
        <v>0</v>
      </c>
      <c r="AN35" s="31"/>
      <c r="AO35" s="31" t="n">
        <v>0</v>
      </c>
      <c r="AP35" s="31"/>
      <c r="AQ35" s="31" t="n">
        <f aca="false">SUM(AI35+AK35+AM35+AO35)</f>
        <v>151764</v>
      </c>
      <c r="AR35" s="31"/>
      <c r="AS35" s="31" t="n">
        <v>117147</v>
      </c>
      <c r="AT35" s="31"/>
      <c r="AU35" s="31" t="n">
        <v>0</v>
      </c>
      <c r="AV35" s="31"/>
      <c r="AW35" s="31" t="n">
        <v>0</v>
      </c>
      <c r="AX35" s="31"/>
      <c r="AY35" s="31" t="n">
        <f aca="false">SUM(AS35:AW35)</f>
        <v>117147</v>
      </c>
      <c r="AZ35" s="31"/>
      <c r="BA35" s="31" t="n">
        <v>0</v>
      </c>
      <c r="BB35" s="31"/>
      <c r="BC35" s="31" t="n">
        <v>0</v>
      </c>
      <c r="BD35" s="31"/>
      <c r="BE35" s="31" t="n">
        <f aca="false">SUM(AY35+BA35+BC35)</f>
        <v>117147</v>
      </c>
      <c r="BF35" s="0"/>
      <c r="BG35" s="31" t="n">
        <f aca="false">31209+2530+8875</f>
        <v>42614</v>
      </c>
      <c r="BH35" s="31"/>
      <c r="BI35" s="31" t="n">
        <v>109150</v>
      </c>
      <c r="BJ35" s="31"/>
      <c r="BK35" s="31" t="n">
        <v>0</v>
      </c>
      <c r="BL35" s="171"/>
      <c r="BM35" s="31" t="n">
        <f aca="false">SUM(BG35:BK35)</f>
        <v>151764</v>
      </c>
      <c r="BN35" s="31"/>
      <c r="BO35" s="31" t="n">
        <f aca="false">AQ35-BM35</f>
        <v>0</v>
      </c>
      <c r="BP35" s="73"/>
      <c r="BQ35" s="73"/>
      <c r="BR35" s="73"/>
      <c r="BS35" s="73"/>
      <c r="BT35" s="73"/>
      <c r="BU35" s="73"/>
      <c r="BV35" s="73"/>
      <c r="BW35" s="73"/>
      <c r="BX35" s="73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3.7" hidden="false" customHeight="true" outlineLevel="0" collapsed="false">
      <c r="A36" s="0"/>
      <c r="B36" s="141" t="s">
        <v>114</v>
      </c>
      <c r="C36" s="73"/>
      <c r="D36" s="73"/>
      <c r="E36" s="95" t="n">
        <v>253775</v>
      </c>
      <c r="F36" s="31"/>
      <c r="G36" s="31" t="n">
        <v>0</v>
      </c>
      <c r="H36" s="31"/>
      <c r="I36" s="31" t="n">
        <v>0</v>
      </c>
      <c r="J36" s="31"/>
      <c r="K36" s="31" t="n">
        <f aca="false">SUM(E36:I36)</f>
        <v>253775</v>
      </c>
      <c r="L36" s="31"/>
      <c r="M36" s="31" t="n">
        <v>0</v>
      </c>
      <c r="N36" s="31"/>
      <c r="O36" s="31" t="n">
        <v>0</v>
      </c>
      <c r="P36" s="31"/>
      <c r="Q36" s="31" t="n">
        <v>0</v>
      </c>
      <c r="R36" s="31"/>
      <c r="S36" s="31" t="n">
        <f aca="false">SUM(K36+M36+O36+Q36)</f>
        <v>253775</v>
      </c>
      <c r="T36" s="31"/>
      <c r="U36" s="31"/>
      <c r="V36" s="31"/>
      <c r="W36" s="31"/>
      <c r="X36" s="31"/>
      <c r="Y36" s="31"/>
      <c r="Z36" s="31"/>
      <c r="AA36" s="31" t="n">
        <f aca="false">SUM(U36:Y36)</f>
        <v>0</v>
      </c>
      <c r="AB36" s="31"/>
      <c r="AC36" s="95" t="n">
        <v>186911</v>
      </c>
      <c r="AD36" s="31"/>
      <c r="AE36" s="31" t="n">
        <v>0</v>
      </c>
      <c r="AF36" s="31"/>
      <c r="AG36" s="31" t="n">
        <v>0</v>
      </c>
      <c r="AH36" s="31"/>
      <c r="AI36" s="31" t="n">
        <f aca="false">SUM(AC36:AG36)</f>
        <v>186911</v>
      </c>
      <c r="AJ36" s="31"/>
      <c r="AK36" s="31" t="n">
        <v>0</v>
      </c>
      <c r="AL36" s="31"/>
      <c r="AM36" s="31" t="n">
        <v>0</v>
      </c>
      <c r="AN36" s="31"/>
      <c r="AO36" s="31" t="n">
        <v>0</v>
      </c>
      <c r="AP36" s="31"/>
      <c r="AQ36" s="31" t="n">
        <f aca="false">SUM(AI36+AK36+AM36+AO36)</f>
        <v>186911</v>
      </c>
      <c r="AR36" s="31"/>
      <c r="AS36" s="31" t="n">
        <v>249975</v>
      </c>
      <c r="AT36" s="31"/>
      <c r="AU36" s="31" t="n">
        <v>0</v>
      </c>
      <c r="AV36" s="31"/>
      <c r="AW36" s="31" t="n">
        <v>0</v>
      </c>
      <c r="AX36" s="31"/>
      <c r="AY36" s="31" t="n">
        <f aca="false">SUM(AS36:AW36)</f>
        <v>249975</v>
      </c>
      <c r="AZ36" s="31"/>
      <c r="BA36" s="31" t="n">
        <v>0</v>
      </c>
      <c r="BB36" s="31"/>
      <c r="BC36" s="31" t="n">
        <v>0</v>
      </c>
      <c r="BD36" s="31"/>
      <c r="BE36" s="31" t="n">
        <f aca="false">SUM(AY36+BA36+BC36)</f>
        <v>249975</v>
      </c>
      <c r="BF36" s="0"/>
      <c r="BG36" s="31" t="n">
        <v>186911</v>
      </c>
      <c r="BH36" s="31"/>
      <c r="BI36" s="31" t="n">
        <v>0</v>
      </c>
      <c r="BJ36" s="31"/>
      <c r="BK36" s="31" t="n">
        <v>0</v>
      </c>
      <c r="BL36" s="171"/>
      <c r="BM36" s="31" t="n">
        <f aca="false">SUM(BG36:BK36)</f>
        <v>186911</v>
      </c>
      <c r="BN36" s="31"/>
      <c r="BO36" s="31" t="n">
        <f aca="false">AQ36-BM36</f>
        <v>0</v>
      </c>
      <c r="BP36" s="73"/>
      <c r="BQ36" s="73"/>
      <c r="BR36" s="73"/>
      <c r="BS36" s="73"/>
      <c r="BT36" s="73"/>
      <c r="BU36" s="73"/>
      <c r="BV36" s="73"/>
      <c r="BW36" s="73"/>
      <c r="BX36" s="73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3.7" hidden="false" customHeight="true" outlineLevel="0" collapsed="false">
      <c r="A37" s="0"/>
      <c r="B37" s="73" t="s">
        <v>115</v>
      </c>
      <c r="C37" s="73"/>
      <c r="D37" s="73"/>
      <c r="E37" s="95" t="n">
        <v>801466</v>
      </c>
      <c r="F37" s="31"/>
      <c r="G37" s="95" t="n">
        <v>37850</v>
      </c>
      <c r="H37" s="31"/>
      <c r="I37" s="31" t="n">
        <v>0</v>
      </c>
      <c r="J37" s="31"/>
      <c r="K37" s="31" t="n">
        <f aca="false">SUM(E37:I37)</f>
        <v>839316</v>
      </c>
      <c r="L37" s="31"/>
      <c r="M37" s="95" t="n">
        <v>318496</v>
      </c>
      <c r="N37" s="31"/>
      <c r="O37" s="31" t="n">
        <v>0</v>
      </c>
      <c r="P37" s="31"/>
      <c r="Q37" s="31" t="n">
        <v>0</v>
      </c>
      <c r="R37" s="31"/>
      <c r="S37" s="31" t="n">
        <f aca="false">SUM(K37+M37+O37+Q37)</f>
        <v>1157812</v>
      </c>
      <c r="T37" s="31"/>
      <c r="U37" s="31"/>
      <c r="V37" s="31"/>
      <c r="W37" s="31"/>
      <c r="X37" s="31"/>
      <c r="Y37" s="31"/>
      <c r="Z37" s="31"/>
      <c r="AA37" s="31" t="n">
        <f aca="false">SUM(U37:Y37)</f>
        <v>0</v>
      </c>
      <c r="AB37" s="31"/>
      <c r="AC37" s="95" t="n">
        <v>826250</v>
      </c>
      <c r="AD37" s="31"/>
      <c r="AE37" s="95" t="n">
        <v>275</v>
      </c>
      <c r="AF37" s="31"/>
      <c r="AG37" s="31" t="n">
        <v>0</v>
      </c>
      <c r="AH37" s="31"/>
      <c r="AI37" s="31" t="n">
        <f aca="false">SUM(AC37:AG37)</f>
        <v>826525</v>
      </c>
      <c r="AJ37" s="31"/>
      <c r="AK37" s="95" t="n">
        <v>303643</v>
      </c>
      <c r="AL37" s="31"/>
      <c r="AM37" s="31" t="n">
        <v>0</v>
      </c>
      <c r="AN37" s="31"/>
      <c r="AO37" s="31" t="n">
        <v>0</v>
      </c>
      <c r="AP37" s="31"/>
      <c r="AQ37" s="31" t="n">
        <f aca="false">SUM(AI37+AK37+AM37+AO37)</f>
        <v>1130168</v>
      </c>
      <c r="AR37" s="31"/>
      <c r="AS37" s="31" t="n">
        <v>313615</v>
      </c>
      <c r="AT37" s="31"/>
      <c r="AU37" s="31" t="n">
        <v>0</v>
      </c>
      <c r="AV37" s="31"/>
      <c r="AW37" s="31" t="n">
        <v>0</v>
      </c>
      <c r="AX37" s="31"/>
      <c r="AY37" s="31" t="n">
        <f aca="false">SUM(AS37:AW37)</f>
        <v>313615</v>
      </c>
      <c r="AZ37" s="31"/>
      <c r="BA37" s="31" t="n">
        <f aca="false">38738+62635</f>
        <v>101373</v>
      </c>
      <c r="BB37" s="31"/>
      <c r="BC37" s="31" t="n">
        <v>0</v>
      </c>
      <c r="BD37" s="31"/>
      <c r="BE37" s="31" t="n">
        <f aca="false">SUM(AY37+BA37+BC37)</f>
        <v>414988</v>
      </c>
      <c r="BF37" s="0"/>
      <c r="BG37" s="31" t="n">
        <f aca="false">275+200613</f>
        <v>200888</v>
      </c>
      <c r="BH37" s="31"/>
      <c r="BI37" s="31" t="n">
        <f aca="false">988490</f>
        <v>988490</v>
      </c>
      <c r="BJ37" s="31"/>
      <c r="BK37" s="31" t="n">
        <v>0</v>
      </c>
      <c r="BL37" s="171"/>
      <c r="BM37" s="31" t="n">
        <f aca="false">SUM(BG37:BK37)</f>
        <v>1189378</v>
      </c>
      <c r="BN37" s="31"/>
      <c r="BO37" s="31" t="n">
        <f aca="false">AQ37-BM37</f>
        <v>-59210</v>
      </c>
      <c r="BP37" s="73"/>
      <c r="BQ37" s="73"/>
      <c r="BR37" s="73"/>
      <c r="BS37" s="73"/>
      <c r="BT37" s="73"/>
      <c r="BU37" s="73"/>
      <c r="BV37" s="73"/>
      <c r="BW37" s="73"/>
      <c r="BX37" s="73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3.7" hidden="false" customHeight="true" outlineLevel="0" collapsed="false">
      <c r="A38" s="0"/>
      <c r="B38" s="73" t="s">
        <v>116</v>
      </c>
      <c r="C38" s="73"/>
      <c r="D38" s="73"/>
      <c r="E38" s="95" t="n">
        <v>79763</v>
      </c>
      <c r="F38" s="31"/>
      <c r="G38" s="31" t="n">
        <v>50</v>
      </c>
      <c r="H38" s="31"/>
      <c r="I38" s="31" t="n">
        <v>45</v>
      </c>
      <c r="J38" s="31"/>
      <c r="K38" s="31" t="n">
        <f aca="false">SUM(E38:I38)</f>
        <v>79858</v>
      </c>
      <c r="L38" s="31"/>
      <c r="M38" s="37" t="n">
        <v>260</v>
      </c>
      <c r="N38" s="31"/>
      <c r="O38" s="31" t="n">
        <v>0</v>
      </c>
      <c r="P38" s="31"/>
      <c r="Q38" s="31" t="n">
        <v>0</v>
      </c>
      <c r="R38" s="31"/>
      <c r="S38" s="31" t="n">
        <f aca="false">SUM(K38+M38+O38+Q38)</f>
        <v>80118</v>
      </c>
      <c r="T38" s="31"/>
      <c r="U38" s="31"/>
      <c r="V38" s="31"/>
      <c r="W38" s="31"/>
      <c r="X38" s="31"/>
      <c r="Y38" s="31"/>
      <c r="Z38" s="31"/>
      <c r="AA38" s="31" t="n">
        <f aca="false">SUM(U38:Y38)</f>
        <v>0</v>
      </c>
      <c r="AB38" s="31"/>
      <c r="AC38" s="95" t="n">
        <v>75347</v>
      </c>
      <c r="AD38" s="31"/>
      <c r="AE38" s="31" t="n">
        <v>0</v>
      </c>
      <c r="AF38" s="31"/>
      <c r="AG38" s="31" t="n">
        <v>0</v>
      </c>
      <c r="AH38" s="31"/>
      <c r="AI38" s="31" t="n">
        <f aca="false">SUM(AC38:AG38)</f>
        <v>75347</v>
      </c>
      <c r="AJ38" s="31"/>
      <c r="AK38" s="31" t="n">
        <v>0</v>
      </c>
      <c r="AL38" s="31"/>
      <c r="AM38" s="31" t="n">
        <v>0</v>
      </c>
      <c r="AN38" s="31"/>
      <c r="AO38" s="31" t="n">
        <v>0</v>
      </c>
      <c r="AP38" s="31"/>
      <c r="AQ38" s="31" t="n">
        <f aca="false">SUM(AI38+AK38+AM38+AO38)</f>
        <v>75347</v>
      </c>
      <c r="AR38" s="31"/>
      <c r="AS38" s="31" t="n">
        <v>16694</v>
      </c>
      <c r="AT38" s="31"/>
      <c r="AU38" s="31" t="n">
        <v>0</v>
      </c>
      <c r="AV38" s="31"/>
      <c r="AW38" s="31" t="n">
        <v>0</v>
      </c>
      <c r="AX38" s="31"/>
      <c r="AY38" s="31" t="n">
        <f aca="false">SUM(AS38:AW38)</f>
        <v>16694</v>
      </c>
      <c r="AZ38" s="31"/>
      <c r="BA38" s="31" t="n">
        <v>0</v>
      </c>
      <c r="BB38" s="31"/>
      <c r="BC38" s="31" t="n">
        <v>0</v>
      </c>
      <c r="BD38" s="31"/>
      <c r="BE38" s="31" t="n">
        <f aca="false">SUM(AY38+BA38+BC38)</f>
        <v>16694</v>
      </c>
      <c r="BF38" s="0"/>
      <c r="BG38" s="31" t="n">
        <v>0</v>
      </c>
      <c r="BH38" s="31"/>
      <c r="BI38" s="31" t="n">
        <v>75347</v>
      </c>
      <c r="BJ38" s="31"/>
      <c r="BK38" s="31" t="n">
        <v>0</v>
      </c>
      <c r="BL38" s="171"/>
      <c r="BM38" s="31" t="n">
        <f aca="false">SUM(BG38:BK38)</f>
        <v>75347</v>
      </c>
      <c r="BN38" s="31"/>
      <c r="BO38" s="31" t="n">
        <f aca="false">AQ38-BM38</f>
        <v>0</v>
      </c>
      <c r="BP38" s="73"/>
      <c r="BQ38" s="73"/>
      <c r="BR38" s="73"/>
      <c r="BS38" s="73"/>
      <c r="BT38" s="73"/>
      <c r="BU38" s="73"/>
      <c r="BV38" s="73"/>
      <c r="BW38" s="73"/>
      <c r="BX38" s="73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3.7" hidden="false" customHeight="true" outlineLevel="0" collapsed="false">
      <c r="A39" s="0"/>
      <c r="B39" s="73" t="s">
        <v>117</v>
      </c>
      <c r="C39" s="73"/>
      <c r="D39" s="73"/>
      <c r="E39" s="95" t="n">
        <v>11680</v>
      </c>
      <c r="F39" s="31"/>
      <c r="G39" s="31" t="n">
        <v>0</v>
      </c>
      <c r="H39" s="31"/>
      <c r="I39" s="31" t="n">
        <v>0</v>
      </c>
      <c r="J39" s="31"/>
      <c r="K39" s="31" t="n">
        <f aca="false">SUM(E39:I39)</f>
        <v>11680</v>
      </c>
      <c r="L39" s="31"/>
      <c r="M39" s="31" t="n">
        <v>0</v>
      </c>
      <c r="N39" s="31"/>
      <c r="O39" s="31" t="n">
        <v>0</v>
      </c>
      <c r="P39" s="31"/>
      <c r="Q39" s="31" t="n">
        <v>0</v>
      </c>
      <c r="R39" s="31"/>
      <c r="S39" s="31" t="n">
        <f aca="false">SUM(K39+M39+O39+Q39)</f>
        <v>11680</v>
      </c>
      <c r="T39" s="31"/>
      <c r="U39" s="31"/>
      <c r="V39" s="31"/>
      <c r="W39" s="31"/>
      <c r="X39" s="31"/>
      <c r="Y39" s="31"/>
      <c r="Z39" s="31"/>
      <c r="AA39" s="31" t="n">
        <f aca="false">SUM(U39:Y39)</f>
        <v>0</v>
      </c>
      <c r="AB39" s="31"/>
      <c r="AC39" s="95" t="n">
        <v>11325</v>
      </c>
      <c r="AD39" s="31"/>
      <c r="AE39" s="31" t="n">
        <v>0</v>
      </c>
      <c r="AF39" s="31"/>
      <c r="AG39" s="31" t="n">
        <v>0</v>
      </c>
      <c r="AH39" s="31"/>
      <c r="AI39" s="31" t="n">
        <f aca="false">SUM(AC39:AG39)</f>
        <v>11325</v>
      </c>
      <c r="AJ39" s="31"/>
      <c r="AK39" s="31" t="n">
        <v>0</v>
      </c>
      <c r="AL39" s="31"/>
      <c r="AM39" s="31" t="n">
        <v>0</v>
      </c>
      <c r="AN39" s="31"/>
      <c r="AO39" s="31" t="n">
        <v>0</v>
      </c>
      <c r="AP39" s="31"/>
      <c r="AQ39" s="31" t="n">
        <f aca="false">SUM(AI39+AK39+AM39+AO39)</f>
        <v>11325</v>
      </c>
      <c r="AR39" s="31"/>
      <c r="AS39" s="31" t="n">
        <v>12785</v>
      </c>
      <c r="AT39" s="31"/>
      <c r="AU39" s="31" t="n">
        <v>0</v>
      </c>
      <c r="AV39" s="31"/>
      <c r="AW39" s="31" t="n">
        <v>0</v>
      </c>
      <c r="AX39" s="31"/>
      <c r="AY39" s="31" t="n">
        <f aca="false">SUM(AS39:AW39)</f>
        <v>12785</v>
      </c>
      <c r="AZ39" s="31"/>
      <c r="BA39" s="31" t="n">
        <v>0</v>
      </c>
      <c r="BB39" s="31"/>
      <c r="BC39" s="31" t="n">
        <v>0</v>
      </c>
      <c r="BD39" s="31"/>
      <c r="BE39" s="31" t="n">
        <f aca="false">SUM(AY39+BA39+BC39)</f>
        <v>12785</v>
      </c>
      <c r="BF39" s="0"/>
      <c r="BG39" s="31" t="n">
        <v>0</v>
      </c>
      <c r="BH39" s="31"/>
      <c r="BI39" s="31" t="n">
        <v>11325</v>
      </c>
      <c r="BJ39" s="31"/>
      <c r="BK39" s="31" t="n">
        <v>0</v>
      </c>
      <c r="BL39" s="171"/>
      <c r="BM39" s="31" t="n">
        <f aca="false">SUM(BG39:BK39)</f>
        <v>11325</v>
      </c>
      <c r="BN39" s="31"/>
      <c r="BO39" s="31" t="n">
        <f aca="false">AQ39-BM39</f>
        <v>0</v>
      </c>
      <c r="BP39" s="73"/>
      <c r="BQ39" s="73"/>
      <c r="BR39" s="73"/>
      <c r="BS39" s="73"/>
      <c r="BT39" s="73"/>
      <c r="BU39" s="73"/>
      <c r="BV39" s="73"/>
      <c r="BW39" s="73"/>
      <c r="BX39" s="73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3.7" hidden="false" customHeight="true" outlineLevel="0" collapsed="false">
      <c r="A40" s="0"/>
      <c r="B40" s="73" t="s">
        <v>74</v>
      </c>
      <c r="C40" s="73"/>
      <c r="D40" s="73"/>
      <c r="E40" s="95" t="n">
        <v>44236</v>
      </c>
      <c r="F40" s="31"/>
      <c r="G40" s="31" t="n">
        <v>0</v>
      </c>
      <c r="H40" s="31"/>
      <c r="I40" s="31" t="n">
        <v>0</v>
      </c>
      <c r="J40" s="31"/>
      <c r="K40" s="31" t="n">
        <f aca="false">SUM(E40:I40)</f>
        <v>44236</v>
      </c>
      <c r="L40" s="31"/>
      <c r="M40" s="31" t="n">
        <v>0</v>
      </c>
      <c r="N40" s="31"/>
      <c r="O40" s="31" t="n">
        <v>0</v>
      </c>
      <c r="P40" s="31"/>
      <c r="Q40" s="31" t="n">
        <v>0</v>
      </c>
      <c r="R40" s="31"/>
      <c r="S40" s="31" t="n">
        <f aca="false">SUM(K40+M40+O40+Q40)</f>
        <v>44236</v>
      </c>
      <c r="T40" s="31"/>
      <c r="U40" s="31"/>
      <c r="V40" s="31"/>
      <c r="W40" s="31"/>
      <c r="X40" s="31"/>
      <c r="Y40" s="31"/>
      <c r="Z40" s="31"/>
      <c r="AA40" s="31" t="n">
        <f aca="false">SUM(U40:Y40)</f>
        <v>0</v>
      </c>
      <c r="AB40" s="31"/>
      <c r="AC40" s="95" t="n">
        <v>23355</v>
      </c>
      <c r="AD40" s="31"/>
      <c r="AE40" s="31" t="n">
        <v>0</v>
      </c>
      <c r="AF40" s="31"/>
      <c r="AG40" s="31" t="n">
        <v>0</v>
      </c>
      <c r="AH40" s="31"/>
      <c r="AI40" s="31" t="n">
        <f aca="false">SUM(AC40:AG40)</f>
        <v>23355</v>
      </c>
      <c r="AJ40" s="31"/>
      <c r="AK40" s="31" t="n">
        <v>0</v>
      </c>
      <c r="AL40" s="31"/>
      <c r="AM40" s="31" t="n">
        <v>0</v>
      </c>
      <c r="AN40" s="31"/>
      <c r="AO40" s="31" t="n">
        <v>0</v>
      </c>
      <c r="AP40" s="31"/>
      <c r="AQ40" s="31" t="n">
        <f aca="false">SUM(AI40+AK40+AM40+AO40)</f>
        <v>23355</v>
      </c>
      <c r="AR40" s="31"/>
      <c r="AS40" s="31" t="n">
        <v>21475</v>
      </c>
      <c r="AT40" s="31"/>
      <c r="AU40" s="31" t="n">
        <v>0</v>
      </c>
      <c r="AV40" s="31"/>
      <c r="AW40" s="31" t="n">
        <v>0</v>
      </c>
      <c r="AX40" s="31"/>
      <c r="AY40" s="31" t="n">
        <f aca="false">SUM(AS40:AW40)</f>
        <v>21475</v>
      </c>
      <c r="AZ40" s="31"/>
      <c r="BA40" s="31" t="n">
        <v>0</v>
      </c>
      <c r="BB40" s="31"/>
      <c r="BC40" s="31" t="n">
        <v>0</v>
      </c>
      <c r="BD40" s="31"/>
      <c r="BE40" s="31" t="n">
        <f aca="false">SUM(AY40+BA40+BC40)</f>
        <v>21475</v>
      </c>
      <c r="BF40" s="0"/>
      <c r="BG40" s="31" t="n">
        <v>0</v>
      </c>
      <c r="BH40" s="31"/>
      <c r="BI40" s="31" t="n">
        <v>23355</v>
      </c>
      <c r="BJ40" s="31"/>
      <c r="BK40" s="31" t="n">
        <v>0</v>
      </c>
      <c r="BL40" s="171"/>
      <c r="BM40" s="31" t="n">
        <f aca="false">SUM(BG40:BK40)</f>
        <v>23355</v>
      </c>
      <c r="BN40" s="31"/>
      <c r="BO40" s="31" t="n">
        <f aca="false">AQ40-BM40</f>
        <v>0</v>
      </c>
      <c r="BP40" s="73"/>
      <c r="BQ40" s="73"/>
      <c r="BR40" s="73"/>
      <c r="BS40" s="73"/>
      <c r="BT40" s="73"/>
      <c r="BU40" s="73"/>
      <c r="BV40" s="73"/>
      <c r="BW40" s="73"/>
      <c r="BX40" s="73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3.7" hidden="false" customHeight="true" outlineLevel="0" collapsed="false">
      <c r="A41" s="0"/>
      <c r="B41" s="73" t="s">
        <v>118</v>
      </c>
      <c r="C41" s="73"/>
      <c r="D41" s="73"/>
      <c r="E41" s="95" t="n">
        <v>187229</v>
      </c>
      <c r="F41" s="31"/>
      <c r="G41" s="31" t="n">
        <v>0</v>
      </c>
      <c r="H41" s="31"/>
      <c r="I41" s="31" t="n">
        <v>0</v>
      </c>
      <c r="J41" s="31"/>
      <c r="K41" s="31" t="n">
        <f aca="false">SUM(E41:I41)</f>
        <v>187229</v>
      </c>
      <c r="L41" s="31"/>
      <c r="M41" s="31" t="n">
        <v>0</v>
      </c>
      <c r="N41" s="31"/>
      <c r="O41" s="31" t="n">
        <v>0</v>
      </c>
      <c r="P41" s="31"/>
      <c r="Q41" s="31" t="n">
        <v>0</v>
      </c>
      <c r="R41" s="31"/>
      <c r="S41" s="31" t="n">
        <f aca="false">SUM(K41+M41+O41+Q41)</f>
        <v>187229</v>
      </c>
      <c r="T41" s="31"/>
      <c r="U41" s="31"/>
      <c r="V41" s="31"/>
      <c r="W41" s="31"/>
      <c r="X41" s="31"/>
      <c r="Y41" s="31"/>
      <c r="Z41" s="31"/>
      <c r="AA41" s="31" t="n">
        <f aca="false">SUM(U41:Y41)</f>
        <v>0</v>
      </c>
      <c r="AB41" s="31"/>
      <c r="AC41" s="95" t="n">
        <v>81608</v>
      </c>
      <c r="AD41" s="31"/>
      <c r="AE41" s="31" t="n">
        <v>0</v>
      </c>
      <c r="AF41" s="31"/>
      <c r="AG41" s="31" t="n">
        <v>0</v>
      </c>
      <c r="AH41" s="31"/>
      <c r="AI41" s="31" t="n">
        <f aca="false">SUM(AC41:AG41)</f>
        <v>81608</v>
      </c>
      <c r="AJ41" s="31"/>
      <c r="AK41" s="31" t="n">
        <v>0</v>
      </c>
      <c r="AL41" s="31"/>
      <c r="AM41" s="31" t="n">
        <v>0</v>
      </c>
      <c r="AN41" s="31"/>
      <c r="AO41" s="31" t="n">
        <v>0</v>
      </c>
      <c r="AP41" s="31"/>
      <c r="AQ41" s="31" t="n">
        <f aca="false">SUM(AI41+AK41+AM41+AO41)</f>
        <v>81608</v>
      </c>
      <c r="AR41" s="31"/>
      <c r="AS41" s="31" t="n">
        <v>59770</v>
      </c>
      <c r="AT41" s="31"/>
      <c r="AU41" s="31" t="n">
        <v>0</v>
      </c>
      <c r="AV41" s="31"/>
      <c r="AW41" s="31" t="n">
        <v>0</v>
      </c>
      <c r="AX41" s="31"/>
      <c r="AY41" s="31" t="n">
        <f aca="false">SUM(AS41:AW41)</f>
        <v>59770</v>
      </c>
      <c r="AZ41" s="31"/>
      <c r="BA41" s="31" t="n">
        <v>0</v>
      </c>
      <c r="BB41" s="31"/>
      <c r="BC41" s="31" t="n">
        <v>0</v>
      </c>
      <c r="BD41" s="31"/>
      <c r="BE41" s="31" t="n">
        <f aca="false">SUM(AY41+BA41+BC41)</f>
        <v>59770</v>
      </c>
      <c r="BF41" s="0"/>
      <c r="BG41" s="31" t="n">
        <v>81608</v>
      </c>
      <c r="BH41" s="31"/>
      <c r="BI41" s="31" t="n">
        <v>0</v>
      </c>
      <c r="BJ41" s="31"/>
      <c r="BK41" s="31" t="n">
        <v>0</v>
      </c>
      <c r="BL41" s="171"/>
      <c r="BM41" s="31" t="n">
        <f aca="false">SUM(BG41:BK41)</f>
        <v>81608</v>
      </c>
      <c r="BN41" s="31"/>
      <c r="BO41" s="31" t="n">
        <f aca="false">AQ41-BM41</f>
        <v>0</v>
      </c>
      <c r="BP41" s="73"/>
      <c r="BQ41" s="73"/>
      <c r="BR41" s="73"/>
      <c r="BS41" s="73"/>
      <c r="BT41" s="73"/>
      <c r="BU41" s="73"/>
      <c r="BV41" s="73"/>
      <c r="BW41" s="73"/>
      <c r="BX41" s="73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3.7" hidden="false" customHeight="true" outlineLevel="0" collapsed="false">
      <c r="A42" s="0"/>
      <c r="B42" s="73" t="s">
        <v>119</v>
      </c>
      <c r="C42" s="73"/>
      <c r="D42" s="73"/>
      <c r="E42" s="95" t="n">
        <v>397929</v>
      </c>
      <c r="F42" s="31"/>
      <c r="G42" s="95" t="n">
        <v>40575</v>
      </c>
      <c r="H42" s="31"/>
      <c r="I42" s="31" t="n">
        <v>0</v>
      </c>
      <c r="J42" s="31"/>
      <c r="K42" s="31" t="n">
        <f aca="false">SUM(E42:I42)</f>
        <v>438504</v>
      </c>
      <c r="L42" s="31"/>
      <c r="M42" s="31" t="n">
        <v>0</v>
      </c>
      <c r="N42" s="31"/>
      <c r="O42" s="31" t="n">
        <v>0</v>
      </c>
      <c r="P42" s="31"/>
      <c r="Q42" s="31" t="n">
        <v>0</v>
      </c>
      <c r="R42" s="31"/>
      <c r="S42" s="31" t="n">
        <f aca="false">SUM(K42+M42+O42+Q42)</f>
        <v>438504</v>
      </c>
      <c r="T42" s="31"/>
      <c r="U42" s="31"/>
      <c r="V42" s="31"/>
      <c r="W42" s="31"/>
      <c r="X42" s="31"/>
      <c r="Y42" s="31"/>
      <c r="Z42" s="31"/>
      <c r="AA42" s="31" t="n">
        <f aca="false">SUM(U42:Y42)</f>
        <v>0</v>
      </c>
      <c r="AB42" s="31"/>
      <c r="AC42" s="95" t="n">
        <v>405066</v>
      </c>
      <c r="AD42" s="31"/>
      <c r="AE42" s="95" t="n">
        <v>39121</v>
      </c>
      <c r="AF42" s="31"/>
      <c r="AG42" s="31" t="n">
        <v>0</v>
      </c>
      <c r="AH42" s="31"/>
      <c r="AI42" s="31" t="n">
        <f aca="false">SUM(AC42:AG42)</f>
        <v>444187</v>
      </c>
      <c r="AJ42" s="31"/>
      <c r="AK42" s="31" t="n">
        <v>0</v>
      </c>
      <c r="AL42" s="31"/>
      <c r="AM42" s="31" t="n">
        <v>0</v>
      </c>
      <c r="AN42" s="31"/>
      <c r="AO42" s="31" t="n">
        <v>0</v>
      </c>
      <c r="AP42" s="31"/>
      <c r="AQ42" s="31" t="n">
        <f aca="false">SUM(AI42+AK42+AM42+AO42)</f>
        <v>444187</v>
      </c>
      <c r="AR42" s="31"/>
      <c r="AS42" s="31" t="n">
        <v>345088</v>
      </c>
      <c r="AT42" s="31"/>
      <c r="AU42" s="31" t="n">
        <v>32049</v>
      </c>
      <c r="AV42" s="31"/>
      <c r="AW42" s="31" t="n">
        <v>0</v>
      </c>
      <c r="AX42" s="31"/>
      <c r="AY42" s="31" t="n">
        <f aca="false">SUM(AS42:AW42)</f>
        <v>377137</v>
      </c>
      <c r="AZ42" s="31"/>
      <c r="BA42" s="31" t="n">
        <v>0</v>
      </c>
      <c r="BB42" s="31"/>
      <c r="BC42" s="31" t="n">
        <v>0</v>
      </c>
      <c r="BD42" s="31"/>
      <c r="BE42" s="31" t="n">
        <f aca="false">SUM(AY42+BA42+BC42)</f>
        <v>377137</v>
      </c>
      <c r="BF42" s="0"/>
      <c r="BG42" s="31" t="n">
        <f aca="false">405066+39121</f>
        <v>444187</v>
      </c>
      <c r="BH42" s="31"/>
      <c r="BI42" s="31" t="n">
        <v>0</v>
      </c>
      <c r="BJ42" s="31"/>
      <c r="BK42" s="31" t="n">
        <v>0</v>
      </c>
      <c r="BL42" s="171"/>
      <c r="BM42" s="31" t="n">
        <f aca="false">SUM(BG42:BK42)</f>
        <v>444187</v>
      </c>
      <c r="BN42" s="31"/>
      <c r="BO42" s="31" t="n">
        <f aca="false">AQ42-BM42</f>
        <v>0</v>
      </c>
      <c r="BP42" s="73"/>
      <c r="BQ42" s="73"/>
      <c r="BR42" s="73"/>
      <c r="BS42" s="73"/>
      <c r="BT42" s="73"/>
      <c r="BU42" s="73"/>
      <c r="BV42" s="73"/>
      <c r="BW42" s="73"/>
      <c r="BX42" s="73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3.7" hidden="false" customHeight="true" outlineLevel="0" collapsed="false">
      <c r="A43" s="0"/>
      <c r="B43" s="73" t="s">
        <v>120</v>
      </c>
      <c r="C43" s="73"/>
      <c r="D43" s="73"/>
      <c r="E43" s="37" t="n">
        <v>0</v>
      </c>
      <c r="F43" s="31"/>
      <c r="G43" s="37" t="n">
        <v>0</v>
      </c>
      <c r="H43" s="31"/>
      <c r="I43" s="31" t="n">
        <v>0</v>
      </c>
      <c r="J43" s="31"/>
      <c r="K43" s="31" t="n">
        <f aca="false">SUM(E43:I43)</f>
        <v>0</v>
      </c>
      <c r="L43" s="31"/>
      <c r="M43" s="31" t="n">
        <v>0</v>
      </c>
      <c r="N43" s="31"/>
      <c r="O43" s="31" t="n">
        <v>0</v>
      </c>
      <c r="P43" s="31"/>
      <c r="Q43" s="31" t="n">
        <v>0</v>
      </c>
      <c r="R43" s="31"/>
      <c r="S43" s="31" t="n">
        <f aca="false">SUM(K43+M43+O43+Q43)</f>
        <v>0</v>
      </c>
      <c r="T43" s="31"/>
      <c r="U43" s="31"/>
      <c r="V43" s="31"/>
      <c r="W43" s="31"/>
      <c r="X43" s="31"/>
      <c r="Y43" s="31"/>
      <c r="Z43" s="31"/>
      <c r="AA43" s="31" t="n">
        <f aca="false">SUM(U43:Y43)</f>
        <v>0</v>
      </c>
      <c r="AB43" s="31"/>
      <c r="AC43" s="95" t="n">
        <v>24000</v>
      </c>
      <c r="AD43" s="31"/>
      <c r="AE43" s="37" t="n">
        <v>0</v>
      </c>
      <c r="AF43" s="31"/>
      <c r="AG43" s="31" t="n">
        <v>0</v>
      </c>
      <c r="AH43" s="31"/>
      <c r="AI43" s="31" t="n">
        <f aca="false">SUM(AC43:AG43)</f>
        <v>24000</v>
      </c>
      <c r="AJ43" s="31"/>
      <c r="AK43" s="31" t="n">
        <v>0</v>
      </c>
      <c r="AL43" s="31"/>
      <c r="AM43" s="31" t="n">
        <v>0</v>
      </c>
      <c r="AN43" s="31"/>
      <c r="AO43" s="31" t="n">
        <v>0</v>
      </c>
      <c r="AP43" s="31"/>
      <c r="AQ43" s="31" t="n">
        <f aca="false">SUM(AI43+AK43+AM43+AO43)</f>
        <v>24000</v>
      </c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0"/>
      <c r="BG43" s="31" t="n">
        <v>0</v>
      </c>
      <c r="BH43" s="31"/>
      <c r="BI43" s="31" t="n">
        <v>24000</v>
      </c>
      <c r="BJ43" s="31"/>
      <c r="BK43" s="31" t="n">
        <v>0</v>
      </c>
      <c r="BL43" s="171"/>
      <c r="BM43" s="31" t="n">
        <f aca="false">SUM(BG43:BK43)</f>
        <v>24000</v>
      </c>
      <c r="BN43" s="31"/>
      <c r="BO43" s="31" t="n">
        <f aca="false">AQ43-BM43</f>
        <v>0</v>
      </c>
      <c r="BP43" s="73"/>
      <c r="BQ43" s="73"/>
      <c r="BR43" s="73"/>
      <c r="BS43" s="73"/>
      <c r="BT43" s="73"/>
      <c r="BU43" s="73"/>
      <c r="BV43" s="73"/>
      <c r="BW43" s="73"/>
      <c r="BX43" s="73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3.7" hidden="false" customHeight="true" outlineLevel="0" collapsed="false">
      <c r="A44" s="0"/>
      <c r="B44" s="73" t="s">
        <v>121</v>
      </c>
      <c r="C44" s="73"/>
      <c r="D44" s="73"/>
      <c r="E44" s="95" t="n">
        <v>14097</v>
      </c>
      <c r="F44" s="31"/>
      <c r="G44" s="95" t="n">
        <v>407823</v>
      </c>
      <c r="H44" s="31"/>
      <c r="I44" s="37" t="n">
        <v>0</v>
      </c>
      <c r="J44" s="31"/>
      <c r="K44" s="31" t="n">
        <f aca="false">SUM(E44:I44)</f>
        <v>421920</v>
      </c>
      <c r="L44" s="31"/>
      <c r="M44" s="31" t="n">
        <v>0</v>
      </c>
      <c r="N44" s="31"/>
      <c r="O44" s="31" t="n">
        <v>0</v>
      </c>
      <c r="P44" s="31"/>
      <c r="Q44" s="31" t="n">
        <v>0</v>
      </c>
      <c r="R44" s="31"/>
      <c r="S44" s="31" t="n">
        <f aca="false">SUM(K44+M44+O44+Q44)</f>
        <v>421920</v>
      </c>
      <c r="T44" s="31"/>
      <c r="U44" s="31"/>
      <c r="V44" s="31"/>
      <c r="W44" s="31"/>
      <c r="X44" s="31"/>
      <c r="Y44" s="31"/>
      <c r="Z44" s="31"/>
      <c r="AA44" s="31" t="n">
        <f aca="false">SUM(U44:Y44)</f>
        <v>0</v>
      </c>
      <c r="AB44" s="31"/>
      <c r="AC44" s="95" t="n">
        <v>269761</v>
      </c>
      <c r="AD44" s="31"/>
      <c r="AE44" s="95" t="n">
        <v>15419</v>
      </c>
      <c r="AF44" s="31"/>
      <c r="AG44" s="31" t="n">
        <v>0</v>
      </c>
      <c r="AH44" s="31"/>
      <c r="AI44" s="31" t="n">
        <f aca="false">SUM(AC44:AG44)</f>
        <v>285180</v>
      </c>
      <c r="AJ44" s="31"/>
      <c r="AK44" s="31" t="n">
        <v>0</v>
      </c>
      <c r="AL44" s="31"/>
      <c r="AM44" s="31" t="n">
        <v>0</v>
      </c>
      <c r="AN44" s="31"/>
      <c r="AO44" s="31" t="n">
        <v>0</v>
      </c>
      <c r="AP44" s="31"/>
      <c r="AQ44" s="31" t="n">
        <f aca="false">SUM(AI44+AK44+AM44+AO44)</f>
        <v>285180</v>
      </c>
      <c r="AR44" s="31"/>
      <c r="AS44" s="31" t="n">
        <v>42199</v>
      </c>
      <c r="AT44" s="31"/>
      <c r="AU44" s="31" t="n">
        <v>24275</v>
      </c>
      <c r="AV44" s="31"/>
      <c r="AW44" s="31" t="n">
        <v>0</v>
      </c>
      <c r="AX44" s="31"/>
      <c r="AY44" s="31" t="n">
        <f aca="false">SUM(AS44:AW44)</f>
        <v>66474</v>
      </c>
      <c r="AZ44" s="31"/>
      <c r="BA44" s="31" t="n">
        <v>0</v>
      </c>
      <c r="BB44" s="31"/>
      <c r="BC44" s="31" t="n">
        <v>0</v>
      </c>
      <c r="BD44" s="31"/>
      <c r="BE44" s="31" t="n">
        <f aca="false">SUM(AY44+BA44+BC44)</f>
        <v>66474</v>
      </c>
      <c r="BF44" s="0"/>
      <c r="BG44" s="31" t="n">
        <f aca="false">269761+15419</f>
        <v>285180</v>
      </c>
      <c r="BH44" s="31"/>
      <c r="BI44" s="31" t="n">
        <v>0</v>
      </c>
      <c r="BJ44" s="31"/>
      <c r="BK44" s="31" t="n">
        <v>0</v>
      </c>
      <c r="BL44" s="171"/>
      <c r="BM44" s="31" t="n">
        <f aca="false">SUM(BG44:BK44)</f>
        <v>285180</v>
      </c>
      <c r="BN44" s="31"/>
      <c r="BO44" s="31" t="n">
        <f aca="false">AQ44-BM44</f>
        <v>0</v>
      </c>
      <c r="BP44" s="73"/>
      <c r="BQ44" s="73"/>
      <c r="BR44" s="73"/>
      <c r="BS44" s="73"/>
      <c r="BT44" s="73"/>
      <c r="BU44" s="73"/>
      <c r="BV44" s="73"/>
      <c r="BW44" s="73"/>
      <c r="BX44" s="73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3.7" hidden="true" customHeight="true" outlineLevel="0" collapsed="false">
      <c r="A45" s="0"/>
      <c r="B45" s="73" t="s">
        <v>122</v>
      </c>
      <c r="C45" s="73"/>
      <c r="D45" s="73"/>
      <c r="E45" s="37" t="n">
        <v>0</v>
      </c>
      <c r="F45" s="31"/>
      <c r="G45" s="31" t="n">
        <v>0</v>
      </c>
      <c r="H45" s="31"/>
      <c r="I45" s="31" t="n">
        <v>0</v>
      </c>
      <c r="J45" s="31"/>
      <c r="K45" s="31" t="n">
        <f aca="false">SUM(E45:I45)</f>
        <v>0</v>
      </c>
      <c r="L45" s="31"/>
      <c r="M45" s="31" t="n">
        <v>0</v>
      </c>
      <c r="N45" s="31"/>
      <c r="O45" s="31" t="n">
        <v>0</v>
      </c>
      <c r="P45" s="31"/>
      <c r="Q45" s="31" t="n">
        <v>0</v>
      </c>
      <c r="R45" s="31"/>
      <c r="S45" s="31" t="n">
        <f aca="false">SUM(K45+M45+O45+Q45)</f>
        <v>0</v>
      </c>
      <c r="T45" s="31"/>
      <c r="U45" s="31"/>
      <c r="V45" s="31"/>
      <c r="W45" s="31"/>
      <c r="X45" s="31"/>
      <c r="Y45" s="31"/>
      <c r="Z45" s="31"/>
      <c r="AA45" s="31" t="n">
        <f aca="false">SUM(U45:Y45)</f>
        <v>0</v>
      </c>
      <c r="AB45" s="31"/>
      <c r="AC45" s="37" t="n">
        <v>0</v>
      </c>
      <c r="AD45" s="31"/>
      <c r="AE45" s="31" t="n">
        <v>0</v>
      </c>
      <c r="AF45" s="31"/>
      <c r="AG45" s="31" t="n">
        <v>0</v>
      </c>
      <c r="AH45" s="31"/>
      <c r="AI45" s="31" t="n">
        <f aca="false">SUM(AC45:AG45)</f>
        <v>0</v>
      </c>
      <c r="AJ45" s="31"/>
      <c r="AK45" s="31" t="n">
        <v>0</v>
      </c>
      <c r="AL45" s="31"/>
      <c r="AM45" s="31" t="n">
        <v>0</v>
      </c>
      <c r="AN45" s="31"/>
      <c r="AO45" s="31" t="n">
        <v>0</v>
      </c>
      <c r="AP45" s="31"/>
      <c r="AQ45" s="31" t="n">
        <f aca="false">SUM(AI45+AK45+AM45+AO45)</f>
        <v>0</v>
      </c>
      <c r="AR45" s="31"/>
      <c r="AS45" s="31" t="n">
        <v>132374</v>
      </c>
      <c r="AT45" s="31"/>
      <c r="AU45" s="31" t="n">
        <v>0</v>
      </c>
      <c r="AV45" s="31"/>
      <c r="AW45" s="31" t="n">
        <v>0</v>
      </c>
      <c r="AX45" s="31"/>
      <c r="AY45" s="31" t="n">
        <f aca="false">SUM(AS45:AW45)</f>
        <v>132374</v>
      </c>
      <c r="AZ45" s="31"/>
      <c r="BA45" s="31" t="n">
        <v>0</v>
      </c>
      <c r="BB45" s="31"/>
      <c r="BC45" s="31" t="n">
        <v>0</v>
      </c>
      <c r="BD45" s="31"/>
      <c r="BE45" s="31" t="n">
        <f aca="false">SUM(AY45+BA45+BC45)</f>
        <v>132374</v>
      </c>
      <c r="BF45" s="0"/>
      <c r="BG45" s="31"/>
      <c r="BH45" s="31"/>
      <c r="BI45" s="31"/>
      <c r="BJ45" s="31"/>
      <c r="BK45" s="31"/>
      <c r="BL45" s="171"/>
      <c r="BM45" s="31" t="n">
        <f aca="false">SUM(BG45:BK45)</f>
        <v>0</v>
      </c>
      <c r="BN45" s="31"/>
      <c r="BO45" s="31" t="n">
        <f aca="false">AQ45-BM45</f>
        <v>0</v>
      </c>
      <c r="BP45" s="73"/>
      <c r="BQ45" s="73"/>
      <c r="BR45" s="73"/>
      <c r="BS45" s="73"/>
      <c r="BT45" s="73"/>
      <c r="BU45" s="73"/>
      <c r="BV45" s="73"/>
      <c r="BW45" s="73"/>
      <c r="BX45" s="73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3.7" hidden="false" customHeight="true" outlineLevel="0" collapsed="false">
      <c r="A46" s="0"/>
      <c r="B46" s="73" t="s">
        <v>123</v>
      </c>
      <c r="C46" s="73"/>
      <c r="D46" s="73"/>
      <c r="E46" s="37" t="n">
        <v>0</v>
      </c>
      <c r="F46" s="31"/>
      <c r="G46" s="31" t="n">
        <v>0</v>
      </c>
      <c r="H46" s="31"/>
      <c r="I46" s="31" t="n">
        <v>0</v>
      </c>
      <c r="J46" s="31"/>
      <c r="K46" s="31" t="n">
        <f aca="false">SUM(E46:I46)</f>
        <v>0</v>
      </c>
      <c r="L46" s="31"/>
      <c r="M46" s="95" t="n">
        <v>4500</v>
      </c>
      <c r="N46" s="31"/>
      <c r="O46" s="31" t="n">
        <v>0</v>
      </c>
      <c r="P46" s="31"/>
      <c r="Q46" s="31" t="n">
        <v>0</v>
      </c>
      <c r="R46" s="31"/>
      <c r="S46" s="31" t="n">
        <f aca="false">SUM(K46+M46+O46+Q46)</f>
        <v>4500</v>
      </c>
      <c r="T46" s="31"/>
      <c r="U46" s="31"/>
      <c r="V46" s="31"/>
      <c r="W46" s="31"/>
      <c r="X46" s="31"/>
      <c r="Y46" s="31"/>
      <c r="Z46" s="31"/>
      <c r="AA46" s="31" t="n">
        <f aca="false">SUM(U46:Y46)</f>
        <v>0</v>
      </c>
      <c r="AB46" s="31"/>
      <c r="AC46" s="31" t="n">
        <v>0</v>
      </c>
      <c r="AD46" s="31"/>
      <c r="AE46" s="31" t="n">
        <v>0</v>
      </c>
      <c r="AF46" s="31"/>
      <c r="AG46" s="31" t="n">
        <v>0</v>
      </c>
      <c r="AH46" s="31"/>
      <c r="AI46" s="31" t="n">
        <f aca="false">SUM(AC46:AG46)</f>
        <v>0</v>
      </c>
      <c r="AJ46" s="31"/>
      <c r="AK46" s="95" t="n">
        <v>1500</v>
      </c>
      <c r="AL46" s="31"/>
      <c r="AM46" s="31" t="n">
        <v>0</v>
      </c>
      <c r="AN46" s="31"/>
      <c r="AO46" s="31" t="n">
        <v>0</v>
      </c>
      <c r="AP46" s="31"/>
      <c r="AQ46" s="31" t="n">
        <f aca="false">SUM(AI46+AK46+AM46+AO46)</f>
        <v>1500</v>
      </c>
      <c r="AR46" s="31"/>
      <c r="AS46" s="31" t="n">
        <v>0</v>
      </c>
      <c r="AT46" s="31"/>
      <c r="AU46" s="31" t="n">
        <v>0</v>
      </c>
      <c r="AV46" s="31"/>
      <c r="AW46" s="31" t="n">
        <v>0</v>
      </c>
      <c r="AX46" s="31"/>
      <c r="AY46" s="31" t="n">
        <f aca="false">SUM(AS46:AW46)</f>
        <v>0</v>
      </c>
      <c r="AZ46" s="31"/>
      <c r="BA46" s="31" t="n">
        <v>10791</v>
      </c>
      <c r="BB46" s="31"/>
      <c r="BC46" s="31" t="n">
        <v>0</v>
      </c>
      <c r="BD46" s="31"/>
      <c r="BE46" s="31" t="n">
        <f aca="false">SUM(AY46+BA46+BC46)</f>
        <v>10791</v>
      </c>
      <c r="BF46" s="0"/>
      <c r="BG46" s="31" t="n">
        <v>1500</v>
      </c>
      <c r="BH46" s="31"/>
      <c r="BI46" s="31" t="n">
        <v>0</v>
      </c>
      <c r="BJ46" s="31"/>
      <c r="BK46" s="31" t="n">
        <v>0</v>
      </c>
      <c r="BL46" s="171"/>
      <c r="BM46" s="31" t="n">
        <f aca="false">SUM(BG46:BK46)</f>
        <v>1500</v>
      </c>
      <c r="BN46" s="31"/>
      <c r="BO46" s="31" t="n">
        <f aca="false">AQ46-BM46</f>
        <v>0</v>
      </c>
      <c r="BP46" s="73"/>
      <c r="BQ46" s="73"/>
      <c r="BR46" s="73"/>
      <c r="BS46" s="73"/>
      <c r="BT46" s="73"/>
      <c r="BU46" s="73"/>
      <c r="BV46" s="73"/>
      <c r="BW46" s="73"/>
      <c r="BX46" s="73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3.7" hidden="false" customHeight="true" outlineLevel="0" collapsed="false">
      <c r="A47" s="0"/>
      <c r="B47" s="73" t="s">
        <v>124</v>
      </c>
      <c r="C47" s="73"/>
      <c r="D47" s="73"/>
      <c r="E47" s="31" t="n">
        <v>0</v>
      </c>
      <c r="F47" s="31"/>
      <c r="G47" s="31" t="n">
        <v>0</v>
      </c>
      <c r="H47" s="31"/>
      <c r="I47" s="31" t="n">
        <v>0</v>
      </c>
      <c r="J47" s="31"/>
      <c r="K47" s="31" t="n">
        <f aca="false">SUM(E47:I47)</f>
        <v>0</v>
      </c>
      <c r="L47" s="31"/>
      <c r="M47" s="37" t="n">
        <v>0</v>
      </c>
      <c r="N47" s="31"/>
      <c r="O47" s="31" t="n">
        <v>0</v>
      </c>
      <c r="P47" s="31"/>
      <c r="Q47" s="31" t="n">
        <v>20000</v>
      </c>
      <c r="R47" s="31"/>
      <c r="S47" s="31" t="n">
        <f aca="false">SUM(K47+M47+O47+Q47)</f>
        <v>20000</v>
      </c>
      <c r="T47" s="31"/>
      <c r="U47" s="31"/>
      <c r="V47" s="31"/>
      <c r="W47" s="31"/>
      <c r="X47" s="31"/>
      <c r="Y47" s="31"/>
      <c r="Z47" s="31"/>
      <c r="AA47" s="31" t="n">
        <f aca="false">SUM(U47:Y47)</f>
        <v>0</v>
      </c>
      <c r="AB47" s="31"/>
      <c r="AC47" s="37" t="n">
        <v>500</v>
      </c>
      <c r="AD47" s="31"/>
      <c r="AE47" s="31" t="n">
        <v>0</v>
      </c>
      <c r="AF47" s="31"/>
      <c r="AG47" s="31" t="n">
        <v>0</v>
      </c>
      <c r="AH47" s="31"/>
      <c r="AI47" s="31" t="n">
        <f aca="false">SUM(AC47:AG47)</f>
        <v>500</v>
      </c>
      <c r="AJ47" s="31"/>
      <c r="AK47" s="37" t="n">
        <v>0</v>
      </c>
      <c r="AL47" s="31"/>
      <c r="AM47" s="31" t="n">
        <v>0</v>
      </c>
      <c r="AN47" s="31"/>
      <c r="AO47" s="31" t="n">
        <v>0</v>
      </c>
      <c r="AP47" s="31"/>
      <c r="AQ47" s="31" t="n">
        <f aca="false">SUM(AI47+AK47+AM47+AO47)</f>
        <v>500</v>
      </c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0"/>
      <c r="BG47" s="31" t="n">
        <v>500</v>
      </c>
      <c r="BH47" s="31"/>
      <c r="BI47" s="31" t="n">
        <v>0</v>
      </c>
      <c r="BJ47" s="31"/>
      <c r="BK47" s="31" t="n">
        <v>0</v>
      </c>
      <c r="BL47" s="171"/>
      <c r="BM47" s="31" t="n">
        <f aca="false">SUM(BG47:BK47)</f>
        <v>500</v>
      </c>
      <c r="BN47" s="31"/>
      <c r="BO47" s="31" t="n">
        <f aca="false">AQ47-BM47</f>
        <v>0</v>
      </c>
      <c r="BP47" s="73"/>
      <c r="BQ47" s="73"/>
      <c r="BR47" s="73"/>
      <c r="BS47" s="73"/>
      <c r="BT47" s="73"/>
      <c r="BU47" s="73"/>
      <c r="BV47" s="73"/>
      <c r="BW47" s="73"/>
      <c r="BX47" s="73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3.7" hidden="false" customHeight="true" outlineLevel="0" collapsed="false">
      <c r="A48" s="0"/>
      <c r="B48" s="73" t="s">
        <v>125</v>
      </c>
      <c r="C48" s="73"/>
      <c r="D48" s="73"/>
      <c r="E48" s="31" t="n">
        <v>45762</v>
      </c>
      <c r="F48" s="31"/>
      <c r="G48" s="31" t="n">
        <v>0</v>
      </c>
      <c r="H48" s="31"/>
      <c r="I48" s="31" t="n">
        <v>0</v>
      </c>
      <c r="J48" s="31"/>
      <c r="K48" s="31" t="n">
        <f aca="false">SUM(E48:I48)</f>
        <v>45762</v>
      </c>
      <c r="L48" s="31"/>
      <c r="M48" s="31" t="n">
        <v>0</v>
      </c>
      <c r="N48" s="31"/>
      <c r="O48" s="31" t="n">
        <v>0</v>
      </c>
      <c r="P48" s="31"/>
      <c r="Q48" s="31" t="n">
        <v>0</v>
      </c>
      <c r="R48" s="31"/>
      <c r="S48" s="31" t="n">
        <f aca="false">SUM(K48+M48+O48+Q48)</f>
        <v>45762</v>
      </c>
      <c r="T48" s="31"/>
      <c r="U48" s="31"/>
      <c r="V48" s="31"/>
      <c r="W48" s="31"/>
      <c r="X48" s="31"/>
      <c r="Y48" s="31"/>
      <c r="Z48" s="31"/>
      <c r="AA48" s="31" t="n">
        <f aca="false">SUM(U48:Y48)</f>
        <v>0</v>
      </c>
      <c r="AB48" s="31"/>
      <c r="AC48" s="95" t="n">
        <v>46555</v>
      </c>
      <c r="AD48" s="31"/>
      <c r="AE48" s="31" t="n">
        <v>0</v>
      </c>
      <c r="AF48" s="31"/>
      <c r="AG48" s="31" t="n">
        <v>0</v>
      </c>
      <c r="AH48" s="31"/>
      <c r="AI48" s="31" t="n">
        <f aca="false">SUM(AC48:AG48)</f>
        <v>46555</v>
      </c>
      <c r="AJ48" s="31"/>
      <c r="AK48" s="31" t="n">
        <v>0</v>
      </c>
      <c r="AL48" s="31"/>
      <c r="AM48" s="31" t="n">
        <v>0</v>
      </c>
      <c r="AN48" s="31"/>
      <c r="AO48" s="31" t="n">
        <v>0</v>
      </c>
      <c r="AP48" s="31"/>
      <c r="AQ48" s="31" t="n">
        <f aca="false">SUM(AI48+AK48+AM48+AO48)</f>
        <v>46555</v>
      </c>
      <c r="AR48" s="31"/>
      <c r="AS48" s="31" t="n">
        <v>74532</v>
      </c>
      <c r="AT48" s="31"/>
      <c r="AU48" s="31" t="n">
        <v>0</v>
      </c>
      <c r="AV48" s="31"/>
      <c r="AW48" s="31" t="n">
        <v>0</v>
      </c>
      <c r="AX48" s="31"/>
      <c r="AY48" s="31" t="n">
        <f aca="false">SUM(AS48:AW48)</f>
        <v>74532</v>
      </c>
      <c r="AZ48" s="31"/>
      <c r="BA48" s="31" t="n">
        <v>0</v>
      </c>
      <c r="BB48" s="31"/>
      <c r="BC48" s="31" t="n">
        <v>0</v>
      </c>
      <c r="BD48" s="31"/>
      <c r="BE48" s="31" t="n">
        <f aca="false">SUM(AY48+BA48+BC48)</f>
        <v>74532</v>
      </c>
      <c r="BF48" s="0"/>
      <c r="BG48" s="31" t="n">
        <v>0</v>
      </c>
      <c r="BH48" s="31"/>
      <c r="BI48" s="31" t="n">
        <v>46555</v>
      </c>
      <c r="BJ48" s="31"/>
      <c r="BK48" s="31" t="n">
        <v>0</v>
      </c>
      <c r="BL48" s="171"/>
      <c r="BM48" s="31" t="n">
        <f aca="false">SUM(BG48:BK48)</f>
        <v>46555</v>
      </c>
      <c r="BN48" s="31"/>
      <c r="BO48" s="31" t="n">
        <f aca="false">AQ48-BM48</f>
        <v>0</v>
      </c>
      <c r="BP48" s="73"/>
      <c r="BQ48" s="73"/>
      <c r="BR48" s="73" t="s">
        <v>139</v>
      </c>
      <c r="BS48" s="73"/>
      <c r="BT48" s="73"/>
      <c r="BU48" s="73"/>
      <c r="BV48" s="73"/>
      <c r="BW48" s="73"/>
      <c r="BX48" s="73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3.7" hidden="true" customHeight="true" outlineLevel="0" collapsed="false">
      <c r="A49" s="0"/>
      <c r="B49" s="73" t="s">
        <v>126</v>
      </c>
      <c r="C49" s="73"/>
      <c r="D49" s="73"/>
      <c r="E49" s="174" t="n">
        <v>0</v>
      </c>
      <c r="F49" s="31"/>
      <c r="G49" s="31" t="n">
        <v>0</v>
      </c>
      <c r="H49" s="31"/>
      <c r="I49" s="31" t="n">
        <v>0</v>
      </c>
      <c r="J49" s="31"/>
      <c r="K49" s="31" t="n">
        <f aca="false">SUM(E49:I49)</f>
        <v>0</v>
      </c>
      <c r="L49" s="31"/>
      <c r="M49" s="31" t="n">
        <v>0</v>
      </c>
      <c r="N49" s="31"/>
      <c r="O49" s="31" t="n">
        <v>0</v>
      </c>
      <c r="P49" s="31"/>
      <c r="Q49" s="31" t="n">
        <v>0</v>
      </c>
      <c r="R49" s="31"/>
      <c r="S49" s="31" t="n">
        <f aca="false">SUM(K49+M49+O49+Q49)</f>
        <v>0</v>
      </c>
      <c r="T49" s="31"/>
      <c r="U49" s="31"/>
      <c r="V49" s="31"/>
      <c r="W49" s="31"/>
      <c r="X49" s="31"/>
      <c r="Y49" s="31"/>
      <c r="Z49" s="31"/>
      <c r="AA49" s="31" t="n">
        <f aca="false">SUM(U49:Y49)</f>
        <v>0</v>
      </c>
      <c r="AB49" s="31"/>
      <c r="AC49" s="31" t="n">
        <v>0</v>
      </c>
      <c r="AD49" s="31"/>
      <c r="AE49" s="31" t="n">
        <v>0</v>
      </c>
      <c r="AF49" s="31"/>
      <c r="AG49" s="31" t="n">
        <v>0</v>
      </c>
      <c r="AH49" s="31"/>
      <c r="AI49" s="31" t="n">
        <f aca="false">SUM(AC49:AG49)</f>
        <v>0</v>
      </c>
      <c r="AJ49" s="31"/>
      <c r="AK49" s="31" t="n">
        <v>0</v>
      </c>
      <c r="AL49" s="31"/>
      <c r="AM49" s="31" t="n">
        <v>0</v>
      </c>
      <c r="AN49" s="31"/>
      <c r="AO49" s="31" t="n">
        <v>0</v>
      </c>
      <c r="AP49" s="31"/>
      <c r="AQ49" s="31" t="n">
        <f aca="false">SUM(AI49+AK49+AM49+AO49)</f>
        <v>0</v>
      </c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0"/>
      <c r="BG49" s="31"/>
      <c r="BH49" s="31"/>
      <c r="BI49" s="31"/>
      <c r="BJ49" s="31"/>
      <c r="BK49" s="31"/>
      <c r="BL49" s="171"/>
      <c r="BM49" s="31" t="n">
        <f aca="false">SUM(BG49:BK49)</f>
        <v>0</v>
      </c>
      <c r="BN49" s="31"/>
      <c r="BO49" s="31" t="n">
        <f aca="false">AQ49-BM49</f>
        <v>0</v>
      </c>
      <c r="BP49" s="73"/>
      <c r="BQ49" s="73"/>
      <c r="BR49" s="73"/>
      <c r="BS49" s="73"/>
      <c r="BT49" s="73"/>
      <c r="BU49" s="73"/>
      <c r="BV49" s="73"/>
      <c r="BW49" s="73"/>
      <c r="BX49" s="73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7.65" hidden="false" customHeight="false" outlineLevel="0" collapsed="false">
      <c r="A50" s="0"/>
      <c r="B50" s="73" t="s">
        <v>77</v>
      </c>
      <c r="C50" s="73"/>
      <c r="D50" s="73"/>
      <c r="E50" s="100" t="n">
        <v>94272</v>
      </c>
      <c r="F50" s="31"/>
      <c r="G50" s="100" t="n">
        <v>4538</v>
      </c>
      <c r="H50" s="31"/>
      <c r="I50" s="100" t="n">
        <v>155</v>
      </c>
      <c r="J50" s="31"/>
      <c r="K50" s="100" t="n">
        <f aca="false">SUM(E50:I50)</f>
        <v>98965</v>
      </c>
      <c r="L50" s="31"/>
      <c r="M50" s="100" t="n">
        <v>1918</v>
      </c>
      <c r="N50" s="31"/>
      <c r="O50" s="100" t="n">
        <v>0</v>
      </c>
      <c r="P50" s="100"/>
      <c r="Q50" s="100" t="n">
        <v>0</v>
      </c>
      <c r="R50" s="31"/>
      <c r="S50" s="100" t="n">
        <f aca="false">SUM(K50+M50+O50+Q50)</f>
        <v>100883</v>
      </c>
      <c r="T50" s="100"/>
      <c r="U50" s="100"/>
      <c r="V50" s="100"/>
      <c r="W50" s="100"/>
      <c r="X50" s="100"/>
      <c r="Y50" s="100"/>
      <c r="Z50" s="100"/>
      <c r="AA50" s="100" t="n">
        <f aca="false">SUM(U50:Y50)</f>
        <v>0</v>
      </c>
      <c r="AB50" s="31"/>
      <c r="AC50" s="100" t="n">
        <v>88941</v>
      </c>
      <c r="AD50" s="31"/>
      <c r="AE50" s="100" t="n">
        <v>4299</v>
      </c>
      <c r="AF50" s="31"/>
      <c r="AG50" s="100" t="n">
        <v>0</v>
      </c>
      <c r="AH50" s="31"/>
      <c r="AI50" s="100" t="n">
        <f aca="false">SUM(AC50:AG50)</f>
        <v>93240</v>
      </c>
      <c r="AJ50" s="31"/>
      <c r="AK50" s="100" t="n">
        <v>3137</v>
      </c>
      <c r="AL50" s="31"/>
      <c r="AM50" s="100" t="n">
        <v>0</v>
      </c>
      <c r="AN50" s="100"/>
      <c r="AO50" s="100" t="n">
        <v>500</v>
      </c>
      <c r="AP50" s="31"/>
      <c r="AQ50" s="100" t="n">
        <f aca="false">SUM(AI50+AK50+AM50+AO50)</f>
        <v>96877</v>
      </c>
      <c r="AR50" s="31"/>
      <c r="AS50" s="100" t="n">
        <v>68168</v>
      </c>
      <c r="AT50" s="31"/>
      <c r="AU50" s="100" t="n">
        <v>0</v>
      </c>
      <c r="AV50" s="31"/>
      <c r="AW50" s="100" t="n">
        <v>0</v>
      </c>
      <c r="AX50" s="31"/>
      <c r="AY50" s="100" t="n">
        <f aca="false">SUM(AS50:AW50)</f>
        <v>68168</v>
      </c>
      <c r="AZ50" s="31"/>
      <c r="BA50" s="100" t="n">
        <v>0</v>
      </c>
      <c r="BB50" s="31"/>
      <c r="BC50" s="100" t="n">
        <v>0</v>
      </c>
      <c r="BD50" s="31"/>
      <c r="BE50" s="100" t="n">
        <f aca="false">SUM(AY50+BA50+BC50)</f>
        <v>68168</v>
      </c>
      <c r="BF50" s="0"/>
      <c r="BG50" s="101" t="n">
        <f aca="false">19887+4299+3137</f>
        <v>27323</v>
      </c>
      <c r="BH50" s="31"/>
      <c r="BI50" s="101" t="n">
        <v>69554</v>
      </c>
      <c r="BJ50" s="31"/>
      <c r="BK50" s="101" t="n">
        <v>0</v>
      </c>
      <c r="BL50" s="171"/>
      <c r="BM50" s="101" t="n">
        <f aca="false">SUM(BG50:BK50)</f>
        <v>96877</v>
      </c>
      <c r="BN50" s="31"/>
      <c r="BO50" s="31" t="n">
        <f aca="false">AQ50-BM50</f>
        <v>0</v>
      </c>
      <c r="BP50" s="73"/>
      <c r="BQ50" s="73"/>
      <c r="BR50" s="73"/>
      <c r="BS50" s="73"/>
      <c r="BT50" s="73"/>
      <c r="BU50" s="73"/>
      <c r="BV50" s="73"/>
      <c r="BW50" s="73"/>
      <c r="BX50" s="73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3.7" hidden="false" customHeight="true" outlineLevel="0" collapsed="false">
      <c r="A51" s="0"/>
      <c r="B51" s="73"/>
      <c r="C51" s="73"/>
      <c r="D51" s="73"/>
      <c r="E51" s="46"/>
      <c r="F51" s="23"/>
      <c r="G51" s="46"/>
      <c r="H51" s="23"/>
      <c r="I51" s="46"/>
      <c r="J51" s="23"/>
      <c r="K51" s="46"/>
      <c r="L51" s="23"/>
      <c r="M51" s="46"/>
      <c r="N51" s="23"/>
      <c r="O51" s="46"/>
      <c r="P51" s="46"/>
      <c r="Q51" s="46"/>
      <c r="R51" s="23"/>
      <c r="S51" s="46"/>
      <c r="T51" s="46"/>
      <c r="U51" s="46"/>
      <c r="V51" s="46"/>
      <c r="W51" s="46"/>
      <c r="X51" s="46"/>
      <c r="Y51" s="46"/>
      <c r="Z51" s="46"/>
      <c r="AA51" s="46"/>
      <c r="AB51" s="23"/>
      <c r="AC51" s="46"/>
      <c r="AD51" s="23"/>
      <c r="AE51" s="46"/>
      <c r="AF51" s="23"/>
      <c r="AG51" s="46"/>
      <c r="AH51" s="23"/>
      <c r="AI51" s="46"/>
      <c r="AJ51" s="23"/>
      <c r="AK51" s="46"/>
      <c r="AL51" s="23"/>
      <c r="AM51" s="46"/>
      <c r="AN51" s="46"/>
      <c r="AO51" s="46"/>
      <c r="AP51" s="23"/>
      <c r="AQ51" s="46"/>
      <c r="AR51" s="23"/>
      <c r="AS51" s="46"/>
      <c r="AT51" s="23"/>
      <c r="AU51" s="46"/>
      <c r="AV51" s="23"/>
      <c r="AW51" s="46"/>
      <c r="AX51" s="23"/>
      <c r="AY51" s="46"/>
      <c r="AZ51" s="23"/>
      <c r="BA51" s="46"/>
      <c r="BB51" s="23"/>
      <c r="BC51" s="46"/>
      <c r="BD51" s="23"/>
      <c r="BE51" s="46"/>
      <c r="BF51" s="0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8" hidden="false" customHeight="false" outlineLevel="0" collapsed="false">
      <c r="A52" s="0"/>
      <c r="B52" s="73"/>
      <c r="C52" s="73"/>
      <c r="D52" s="73"/>
      <c r="E52" s="148" t="n">
        <f aca="false">SUM(E19:E50)</f>
        <v>6189776</v>
      </c>
      <c r="F52" s="23"/>
      <c r="G52" s="148" t="n">
        <f aca="false">SUM(G19:G50)</f>
        <v>3622056</v>
      </c>
      <c r="H52" s="23"/>
      <c r="I52" s="148" t="n">
        <f aca="false">SUM(I19:I50)</f>
        <v>43936</v>
      </c>
      <c r="J52" s="23"/>
      <c r="K52" s="148" t="n">
        <f aca="false">SUM(K19:K50)</f>
        <v>9855768</v>
      </c>
      <c r="L52" s="23"/>
      <c r="M52" s="148" t="n">
        <f aca="false">SUM(M19:M50)</f>
        <v>1143128</v>
      </c>
      <c r="N52" s="23"/>
      <c r="O52" s="148" t="n">
        <f aca="false">SUM(O19:O50)</f>
        <v>276106</v>
      </c>
      <c r="P52" s="148"/>
      <c r="Q52" s="148" t="n">
        <f aca="false">SUM(Q19:Q50)</f>
        <v>20000</v>
      </c>
      <c r="R52" s="23"/>
      <c r="S52" s="148" t="n">
        <f aca="false">SUM(S19:S50)</f>
        <v>11295002</v>
      </c>
      <c r="T52" s="148"/>
      <c r="U52" s="148"/>
      <c r="V52" s="148"/>
      <c r="W52" s="148"/>
      <c r="X52" s="148"/>
      <c r="Y52" s="148"/>
      <c r="Z52" s="148"/>
      <c r="AA52" s="148"/>
      <c r="AB52" s="88"/>
      <c r="AC52" s="148" t="n">
        <f aca="false">SUM(AC19:AC50)</f>
        <v>5856102</v>
      </c>
      <c r="AD52" s="23"/>
      <c r="AE52" s="148" t="n">
        <f aca="false">SUM(AE19:AE50)</f>
        <v>2980681</v>
      </c>
      <c r="AF52" s="148"/>
      <c r="AG52" s="148" t="n">
        <f aca="false">SUM(AG19:AG50)</f>
        <v>329</v>
      </c>
      <c r="AH52" s="148"/>
      <c r="AI52" s="148" t="n">
        <f aca="false">SUM(AI19:AI50)</f>
        <v>8837112</v>
      </c>
      <c r="AJ52" s="148"/>
      <c r="AK52" s="148" t="n">
        <f aca="false">SUM(AK19:AK50)</f>
        <v>1335681</v>
      </c>
      <c r="AL52" s="148"/>
      <c r="AM52" s="148" t="n">
        <f aca="false">SUM(AM19:AM50)</f>
        <v>-46502</v>
      </c>
      <c r="AN52" s="148"/>
      <c r="AO52" s="148" t="n">
        <f aca="false">SUM(AO19:AO50)</f>
        <v>500</v>
      </c>
      <c r="AP52" s="23"/>
      <c r="AQ52" s="148" t="n">
        <f aca="false">SUM(AQ19:AQ50)</f>
        <v>10126791</v>
      </c>
      <c r="AR52" s="88"/>
      <c r="AS52" s="148" t="n">
        <f aca="false">SUM(AS19:AS50)</f>
        <v>4417239</v>
      </c>
      <c r="AT52" s="23"/>
      <c r="AU52" s="148" t="n">
        <f aca="false">SUM(AU19:AU50)</f>
        <v>1748184</v>
      </c>
      <c r="AV52" s="23"/>
      <c r="AW52" s="148" t="n">
        <f aca="false">SUM(AW19:AW50)</f>
        <v>47075</v>
      </c>
      <c r="AX52" s="23"/>
      <c r="AY52" s="148" t="n">
        <f aca="false">SUM(AY19:AY50)</f>
        <v>6212498</v>
      </c>
      <c r="AZ52" s="23"/>
      <c r="BA52" s="148" t="n">
        <f aca="false">SUM(BA19:BA50)</f>
        <v>599011</v>
      </c>
      <c r="BB52" s="23"/>
      <c r="BC52" s="148" t="n">
        <f aca="false">SUM(BC19:BC50)</f>
        <v>839020</v>
      </c>
      <c r="BD52" s="23"/>
      <c r="BE52" s="148" t="n">
        <f aca="false">SUM(BE19:BE50)</f>
        <v>7650529</v>
      </c>
      <c r="BF52" s="0"/>
      <c r="BG52" s="175" t="n">
        <f aca="false">SUM(BG19:BH50)</f>
        <v>5857670</v>
      </c>
      <c r="BH52" s="73"/>
      <c r="BI52" s="175" t="n">
        <f aca="false">SUM(BI19:BJ50)</f>
        <v>3779365</v>
      </c>
      <c r="BJ52" s="73"/>
      <c r="BK52" s="175" t="n">
        <f aca="false">SUM(BK19:BL50)</f>
        <v>548966</v>
      </c>
      <c r="BL52" s="73"/>
      <c r="BM52" s="175" t="n">
        <f aca="false">SUM(BM19:BN50)</f>
        <v>10186001</v>
      </c>
      <c r="BN52" s="73"/>
      <c r="BO52" s="171" t="n">
        <f aca="false">AQ52-BM52</f>
        <v>-59210</v>
      </c>
      <c r="BP52" s="73"/>
      <c r="BQ52" s="73"/>
      <c r="BR52" s="73"/>
      <c r="BS52" s="73"/>
      <c r="BT52" s="73"/>
      <c r="BU52" s="73"/>
      <c r="BV52" s="73"/>
      <c r="BW52" s="73"/>
      <c r="BX52" s="73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5.75" hidden="false" customHeight="true" outlineLevel="0" collapsed="false">
      <c r="A53" s="0"/>
      <c r="B53" s="73"/>
      <c r="C53" s="73"/>
      <c r="D53" s="73"/>
      <c r="E53" s="148"/>
      <c r="F53" s="23"/>
      <c r="G53" s="148"/>
      <c r="H53" s="23"/>
      <c r="I53" s="148"/>
      <c r="J53" s="23"/>
      <c r="K53" s="148"/>
      <c r="L53" s="23"/>
      <c r="M53" s="148"/>
      <c r="N53" s="23"/>
      <c r="O53" s="148"/>
      <c r="P53" s="148"/>
      <c r="Q53" s="148"/>
      <c r="R53" s="23"/>
      <c r="S53" s="148"/>
      <c r="T53" s="148"/>
      <c r="U53" s="148"/>
      <c r="V53" s="148"/>
      <c r="W53" s="148"/>
      <c r="X53" s="148"/>
      <c r="Y53" s="148"/>
      <c r="Z53" s="148"/>
      <c r="AA53" s="148"/>
      <c r="AB53" s="88"/>
      <c r="AC53" s="148"/>
      <c r="AD53" s="23"/>
      <c r="AE53" s="148"/>
      <c r="AF53" s="23"/>
      <c r="AG53" s="148"/>
      <c r="AH53" s="23"/>
      <c r="AI53" s="148"/>
      <c r="AJ53" s="23"/>
      <c r="AK53" s="148"/>
      <c r="AL53" s="23"/>
      <c r="AM53" s="148"/>
      <c r="AN53" s="148"/>
      <c r="AO53" s="148"/>
      <c r="AP53" s="23"/>
      <c r="AQ53" s="148"/>
      <c r="AR53" s="88"/>
      <c r="AS53" s="148"/>
      <c r="AT53" s="23"/>
      <c r="AU53" s="148"/>
      <c r="AV53" s="23"/>
      <c r="AW53" s="148"/>
      <c r="AX53" s="23"/>
      <c r="AY53" s="148"/>
      <c r="AZ53" s="23"/>
      <c r="BA53" s="148"/>
      <c r="BB53" s="23"/>
      <c r="BC53" s="148"/>
      <c r="BD53" s="23"/>
      <c r="BE53" s="148"/>
      <c r="BF53" s="0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5.75" hidden="false" customHeight="true" outlineLevel="0" collapsed="false">
      <c r="A54" s="0"/>
      <c r="B54" s="73"/>
      <c r="C54" s="73"/>
      <c r="D54" s="73"/>
      <c r="E54" s="148"/>
      <c r="F54" s="23"/>
      <c r="G54" s="148"/>
      <c r="H54" s="23"/>
      <c r="I54" s="148"/>
      <c r="J54" s="23"/>
      <c r="K54" s="148"/>
      <c r="L54" s="23"/>
      <c r="M54" s="148"/>
      <c r="N54" s="23"/>
      <c r="O54" s="148"/>
      <c r="P54" s="148"/>
      <c r="Q54" s="148"/>
      <c r="R54" s="23"/>
      <c r="S54" s="148"/>
      <c r="T54" s="148"/>
      <c r="U54" s="148"/>
      <c r="V54" s="148"/>
      <c r="W54" s="148"/>
      <c r="X54" s="148"/>
      <c r="Y54" s="148"/>
      <c r="Z54" s="148"/>
      <c r="AA54" s="148"/>
      <c r="AB54" s="88"/>
      <c r="AC54" s="148"/>
      <c r="AD54" s="23"/>
      <c r="AE54" s="148"/>
      <c r="AF54" s="23"/>
      <c r="AG54" s="148"/>
      <c r="AH54" s="23"/>
      <c r="AI54" s="148"/>
      <c r="AJ54" s="23"/>
      <c r="AK54" s="148"/>
      <c r="AL54" s="23"/>
      <c r="AM54" s="148"/>
      <c r="AN54" s="148"/>
      <c r="AO54" s="148"/>
      <c r="AP54" s="23"/>
      <c r="AQ54" s="148"/>
      <c r="AR54" s="88"/>
      <c r="AS54" s="148"/>
      <c r="AT54" s="23"/>
      <c r="AU54" s="148"/>
      <c r="AV54" s="23"/>
      <c r="AW54" s="148"/>
      <c r="AX54" s="23"/>
      <c r="AY54" s="148"/>
      <c r="AZ54" s="23"/>
      <c r="BA54" s="148"/>
      <c r="BB54" s="23"/>
      <c r="BC54" s="148"/>
      <c r="BD54" s="23"/>
      <c r="BE54" s="148"/>
      <c r="BF54" s="0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15.75" hidden="false" customHeight="true" outlineLevel="0" collapsed="false">
      <c r="A55" s="0"/>
      <c r="B55" s="73"/>
      <c r="C55" s="73"/>
      <c r="D55" s="73"/>
      <c r="E55" s="148"/>
      <c r="F55" s="23"/>
      <c r="G55" s="148"/>
      <c r="H55" s="23"/>
      <c r="I55" s="148"/>
      <c r="J55" s="23"/>
      <c r="K55" s="148"/>
      <c r="L55" s="23"/>
      <c r="M55" s="148"/>
      <c r="N55" s="23"/>
      <c r="O55" s="148"/>
      <c r="P55" s="148"/>
      <c r="Q55" s="148"/>
      <c r="R55" s="23"/>
      <c r="S55" s="148"/>
      <c r="T55" s="148"/>
      <c r="U55" s="148"/>
      <c r="V55" s="148"/>
      <c r="W55" s="148"/>
      <c r="X55" s="148"/>
      <c r="Y55" s="148"/>
      <c r="Z55" s="148"/>
      <c r="AA55" s="148"/>
      <c r="AB55" s="88"/>
      <c r="AC55" s="148"/>
      <c r="AD55" s="23"/>
      <c r="AE55" s="148"/>
      <c r="AF55" s="23"/>
      <c r="AG55" s="148"/>
      <c r="AH55" s="23"/>
      <c r="AI55" s="148"/>
      <c r="AJ55" s="23"/>
      <c r="AK55" s="148"/>
      <c r="AL55" s="23"/>
      <c r="AM55" s="148"/>
      <c r="AN55" s="148"/>
      <c r="AO55" s="148"/>
      <c r="AP55" s="23"/>
      <c r="AQ55" s="148"/>
      <c r="AR55" s="88"/>
      <c r="AS55" s="148"/>
      <c r="AT55" s="23"/>
      <c r="AU55" s="148"/>
      <c r="AV55" s="23"/>
      <c r="AW55" s="148"/>
      <c r="AX55" s="23"/>
      <c r="AY55" s="148"/>
      <c r="AZ55" s="23"/>
      <c r="BA55" s="148"/>
      <c r="BB55" s="23"/>
      <c r="BC55" s="148"/>
      <c r="BD55" s="23"/>
      <c r="BE55" s="148"/>
      <c r="BF55" s="0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5.75" hidden="false" customHeight="true" outlineLevel="0" collapsed="false">
      <c r="A56" s="0"/>
      <c r="B56" s="73"/>
      <c r="C56" s="73"/>
      <c r="D56" s="73"/>
      <c r="E56" s="148"/>
      <c r="F56" s="23"/>
      <c r="G56" s="148"/>
      <c r="H56" s="23"/>
      <c r="I56" s="148"/>
      <c r="J56" s="23"/>
      <c r="K56" s="148"/>
      <c r="L56" s="23"/>
      <c r="M56" s="148"/>
      <c r="N56" s="23"/>
      <c r="O56" s="148"/>
      <c r="P56" s="148"/>
      <c r="Q56" s="148"/>
      <c r="R56" s="23"/>
      <c r="S56" s="148"/>
      <c r="T56" s="148"/>
      <c r="U56" s="148"/>
      <c r="V56" s="148"/>
      <c r="W56" s="148"/>
      <c r="X56" s="148"/>
      <c r="Y56" s="148"/>
      <c r="Z56" s="148"/>
      <c r="AA56" s="148"/>
      <c r="AB56" s="88"/>
      <c r="AC56" s="148"/>
      <c r="AD56" s="23"/>
      <c r="AE56" s="148"/>
      <c r="AF56" s="23"/>
      <c r="AG56" s="148"/>
      <c r="AH56" s="23"/>
      <c r="AI56" s="148"/>
      <c r="AJ56" s="23"/>
      <c r="AK56" s="148"/>
      <c r="AL56" s="23"/>
      <c r="AM56" s="148"/>
      <c r="AN56" s="148"/>
      <c r="AO56" s="148"/>
      <c r="AP56" s="23"/>
      <c r="AQ56" s="148"/>
      <c r="AR56" s="88"/>
      <c r="AS56" s="148"/>
      <c r="AT56" s="23"/>
      <c r="AU56" s="148"/>
      <c r="AV56" s="23"/>
      <c r="AW56" s="148"/>
      <c r="AX56" s="23"/>
      <c r="AY56" s="148"/>
      <c r="AZ56" s="23"/>
      <c r="BA56" s="148"/>
      <c r="BB56" s="23"/>
      <c r="BC56" s="148"/>
      <c r="BD56" s="23"/>
      <c r="BE56" s="148"/>
      <c r="BF56" s="0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5.75" hidden="false" customHeight="true" outlineLevel="0" collapsed="false">
      <c r="A57" s="0"/>
      <c r="B57" s="73"/>
      <c r="C57" s="73"/>
      <c r="D57" s="73"/>
      <c r="E57" s="148"/>
      <c r="F57" s="23"/>
      <c r="G57" s="148"/>
      <c r="H57" s="23"/>
      <c r="I57" s="148"/>
      <c r="J57" s="23"/>
      <c r="K57" s="148"/>
      <c r="L57" s="23"/>
      <c r="M57" s="148"/>
      <c r="N57" s="23"/>
      <c r="O57" s="148"/>
      <c r="P57" s="148"/>
      <c r="Q57" s="148"/>
      <c r="R57" s="23"/>
      <c r="S57" s="148"/>
      <c r="T57" s="148"/>
      <c r="U57" s="148"/>
      <c r="V57" s="148"/>
      <c r="W57" s="148"/>
      <c r="X57" s="148"/>
      <c r="Y57" s="148"/>
      <c r="Z57" s="148"/>
      <c r="AA57" s="148"/>
      <c r="AB57" s="88"/>
      <c r="AC57" s="148"/>
      <c r="AD57" s="23"/>
      <c r="AE57" s="148"/>
      <c r="AF57" s="23"/>
      <c r="AG57" s="148"/>
      <c r="AH57" s="23"/>
      <c r="AI57" s="148"/>
      <c r="AJ57" s="23"/>
      <c r="AK57" s="148"/>
      <c r="AL57" s="23"/>
      <c r="AM57" s="148"/>
      <c r="AN57" s="148"/>
      <c r="AO57" s="148"/>
      <c r="AP57" s="23"/>
      <c r="AQ57" s="148"/>
      <c r="AR57" s="88"/>
      <c r="AS57" s="148"/>
      <c r="AT57" s="23"/>
      <c r="AU57" s="148"/>
      <c r="AV57" s="23"/>
      <c r="AW57" s="148"/>
      <c r="AX57" s="23"/>
      <c r="AY57" s="148"/>
      <c r="AZ57" s="23"/>
      <c r="BA57" s="148"/>
      <c r="BB57" s="23"/>
      <c r="BC57" s="148"/>
      <c r="BD57" s="23"/>
      <c r="BE57" s="148"/>
      <c r="BF57" s="0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5.75" hidden="false" customHeight="true" outlineLevel="0" collapsed="false">
      <c r="A58" s="0"/>
      <c r="B58" s="73"/>
      <c r="C58" s="73"/>
      <c r="D58" s="73"/>
      <c r="E58" s="148"/>
      <c r="F58" s="23"/>
      <c r="G58" s="148"/>
      <c r="H58" s="23"/>
      <c r="I58" s="148"/>
      <c r="J58" s="23"/>
      <c r="K58" s="148"/>
      <c r="L58" s="23"/>
      <c r="M58" s="148"/>
      <c r="N58" s="23"/>
      <c r="O58" s="148"/>
      <c r="P58" s="148"/>
      <c r="Q58" s="148"/>
      <c r="R58" s="23"/>
      <c r="S58" s="148"/>
      <c r="T58" s="148"/>
      <c r="U58" s="148"/>
      <c r="V58" s="148"/>
      <c r="W58" s="148"/>
      <c r="X58" s="148"/>
      <c r="Y58" s="148"/>
      <c r="Z58" s="148"/>
      <c r="AA58" s="148"/>
      <c r="AB58" s="88"/>
      <c r="AC58" s="148"/>
      <c r="AD58" s="23"/>
      <c r="AE58" s="148"/>
      <c r="AF58" s="23"/>
      <c r="AG58" s="148"/>
      <c r="AH58" s="23"/>
      <c r="AI58" s="148"/>
      <c r="AJ58" s="23"/>
      <c r="AK58" s="148"/>
      <c r="AL58" s="23"/>
      <c r="AM58" s="148"/>
      <c r="AN58" s="148"/>
      <c r="AO58" s="148"/>
      <c r="AP58" s="23"/>
      <c r="AQ58" s="148"/>
      <c r="AR58" s="88"/>
      <c r="AS58" s="148"/>
      <c r="AT58" s="23"/>
      <c r="AU58" s="148"/>
      <c r="AV58" s="23"/>
      <c r="AW58" s="148"/>
      <c r="AX58" s="23"/>
      <c r="AY58" s="148"/>
      <c r="AZ58" s="23"/>
      <c r="BA58" s="148"/>
      <c r="BB58" s="23"/>
      <c r="BC58" s="148"/>
      <c r="BD58" s="23"/>
      <c r="BE58" s="148"/>
      <c r="BF58" s="0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5.75" hidden="false" customHeight="true" outlineLevel="0" collapsed="false">
      <c r="A59" s="0"/>
      <c r="B59" s="73"/>
      <c r="C59" s="73"/>
      <c r="D59" s="73"/>
      <c r="E59" s="148"/>
      <c r="F59" s="23"/>
      <c r="G59" s="148"/>
      <c r="H59" s="23"/>
      <c r="I59" s="148"/>
      <c r="J59" s="23"/>
      <c r="K59" s="148"/>
      <c r="L59" s="23"/>
      <c r="M59" s="148"/>
      <c r="N59" s="23"/>
      <c r="O59" s="148"/>
      <c r="P59" s="148"/>
      <c r="Q59" s="148"/>
      <c r="R59" s="23"/>
      <c r="S59" s="148"/>
      <c r="T59" s="148"/>
      <c r="U59" s="148"/>
      <c r="V59" s="148"/>
      <c r="W59" s="148"/>
      <c r="X59" s="148"/>
      <c r="Y59" s="148"/>
      <c r="Z59" s="148"/>
      <c r="AA59" s="148"/>
      <c r="AB59" s="88"/>
      <c r="AC59" s="148"/>
      <c r="AD59" s="23"/>
      <c r="AE59" s="148"/>
      <c r="AF59" s="23"/>
      <c r="AG59" s="148"/>
      <c r="AH59" s="23"/>
      <c r="AI59" s="148"/>
      <c r="AJ59" s="23"/>
      <c r="AK59" s="148"/>
      <c r="AL59" s="23"/>
      <c r="AM59" s="148"/>
      <c r="AN59" s="148"/>
      <c r="AO59" s="148"/>
      <c r="AP59" s="23"/>
      <c r="AQ59" s="148"/>
      <c r="AR59" s="88"/>
      <c r="AS59" s="148"/>
      <c r="AT59" s="23"/>
      <c r="AU59" s="148"/>
      <c r="AV59" s="23"/>
      <c r="AW59" s="148"/>
      <c r="AX59" s="23"/>
      <c r="AY59" s="148"/>
      <c r="AZ59" s="23"/>
      <c r="BA59" s="148"/>
      <c r="BB59" s="23"/>
      <c r="BC59" s="148"/>
      <c r="BD59" s="23"/>
      <c r="BE59" s="148"/>
      <c r="BF59" s="0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15.75" hidden="false" customHeight="true" outlineLevel="0" collapsed="false">
      <c r="A60" s="0"/>
      <c r="B60" s="73"/>
      <c r="C60" s="73"/>
      <c r="D60" s="73"/>
      <c r="E60" s="148"/>
      <c r="F60" s="23"/>
      <c r="G60" s="148"/>
      <c r="H60" s="23"/>
      <c r="I60" s="148"/>
      <c r="J60" s="23"/>
      <c r="K60" s="148"/>
      <c r="L60" s="23"/>
      <c r="M60" s="148"/>
      <c r="N60" s="23"/>
      <c r="O60" s="148"/>
      <c r="P60" s="148"/>
      <c r="Q60" s="148"/>
      <c r="R60" s="23"/>
      <c r="S60" s="148"/>
      <c r="T60" s="148"/>
      <c r="U60" s="148"/>
      <c r="V60" s="148"/>
      <c r="W60" s="148"/>
      <c r="X60" s="148"/>
      <c r="Y60" s="148"/>
      <c r="Z60" s="148"/>
      <c r="AA60" s="148"/>
      <c r="AB60" s="88"/>
      <c r="AC60" s="148"/>
      <c r="AD60" s="23"/>
      <c r="AE60" s="148"/>
      <c r="AF60" s="23"/>
      <c r="AG60" s="148"/>
      <c r="AH60" s="23"/>
      <c r="AI60" s="148"/>
      <c r="AJ60" s="23"/>
      <c r="AK60" s="148"/>
      <c r="AL60" s="23"/>
      <c r="AM60" s="148"/>
      <c r="AN60" s="148"/>
      <c r="AO60" s="148"/>
      <c r="AP60" s="23"/>
      <c r="AQ60" s="148"/>
      <c r="AR60" s="88"/>
      <c r="AS60" s="148"/>
      <c r="AT60" s="23"/>
      <c r="AU60" s="148"/>
      <c r="AV60" s="23"/>
      <c r="AW60" s="148"/>
      <c r="AX60" s="23"/>
      <c r="AY60" s="148"/>
      <c r="AZ60" s="23"/>
      <c r="BA60" s="148"/>
      <c r="BB60" s="23"/>
      <c r="BC60" s="148"/>
      <c r="BD60" s="23"/>
      <c r="BE60" s="148"/>
      <c r="BF60" s="0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15.75" hidden="false" customHeight="true" outlineLevel="0" collapsed="false">
      <c r="A61" s="0"/>
      <c r="B61" s="73"/>
      <c r="C61" s="73"/>
      <c r="D61" s="73"/>
      <c r="E61" s="148"/>
      <c r="F61" s="23"/>
      <c r="G61" s="148"/>
      <c r="H61" s="23"/>
      <c r="I61" s="148"/>
      <c r="J61" s="23"/>
      <c r="K61" s="148"/>
      <c r="L61" s="23"/>
      <c r="M61" s="148"/>
      <c r="N61" s="23"/>
      <c r="O61" s="148"/>
      <c r="P61" s="148"/>
      <c r="Q61" s="148"/>
      <c r="R61" s="23"/>
      <c r="S61" s="148"/>
      <c r="T61" s="148"/>
      <c r="U61" s="148"/>
      <c r="V61" s="148"/>
      <c r="W61" s="148"/>
      <c r="X61" s="148"/>
      <c r="Y61" s="148"/>
      <c r="Z61" s="148"/>
      <c r="AA61" s="148"/>
      <c r="AB61" s="88"/>
      <c r="AC61" s="148"/>
      <c r="AD61" s="23"/>
      <c r="AE61" s="148"/>
      <c r="AF61" s="23"/>
      <c r="AG61" s="148"/>
      <c r="AH61" s="23"/>
      <c r="AI61" s="148"/>
      <c r="AJ61" s="23"/>
      <c r="AK61" s="148"/>
      <c r="AL61" s="23"/>
      <c r="AM61" s="148"/>
      <c r="AN61" s="148"/>
      <c r="AO61" s="148"/>
      <c r="AP61" s="23"/>
      <c r="AQ61" s="148"/>
      <c r="AR61" s="88"/>
      <c r="AS61" s="148"/>
      <c r="AT61" s="23"/>
      <c r="AU61" s="148"/>
      <c r="AV61" s="23"/>
      <c r="AW61" s="148"/>
      <c r="AX61" s="23"/>
      <c r="AY61" s="148"/>
      <c r="AZ61" s="23"/>
      <c r="BA61" s="148"/>
      <c r="BB61" s="23"/>
      <c r="BC61" s="148"/>
      <c r="BD61" s="23"/>
      <c r="BE61" s="148"/>
      <c r="BF61" s="0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15.75" hidden="false" customHeight="true" outlineLevel="0" collapsed="false">
      <c r="A62" s="0"/>
      <c r="B62" s="73"/>
      <c r="C62" s="73"/>
      <c r="D62" s="73"/>
      <c r="E62" s="148"/>
      <c r="F62" s="23"/>
      <c r="G62" s="148"/>
      <c r="H62" s="23"/>
      <c r="I62" s="148"/>
      <c r="J62" s="23"/>
      <c r="K62" s="148"/>
      <c r="L62" s="23"/>
      <c r="M62" s="148"/>
      <c r="N62" s="23"/>
      <c r="O62" s="148"/>
      <c r="P62" s="148"/>
      <c r="Q62" s="148"/>
      <c r="R62" s="23"/>
      <c r="S62" s="148"/>
      <c r="T62" s="148"/>
      <c r="U62" s="148"/>
      <c r="V62" s="148"/>
      <c r="W62" s="148"/>
      <c r="X62" s="148"/>
      <c r="Y62" s="148"/>
      <c r="Z62" s="148"/>
      <c r="AA62" s="148"/>
      <c r="AB62" s="88"/>
      <c r="AC62" s="148"/>
      <c r="AD62" s="23"/>
      <c r="AE62" s="148"/>
      <c r="AF62" s="23"/>
      <c r="AG62" s="148"/>
      <c r="AH62" s="23"/>
      <c r="AI62" s="148"/>
      <c r="AJ62" s="23"/>
      <c r="AK62" s="148"/>
      <c r="AL62" s="23"/>
      <c r="AM62" s="148"/>
      <c r="AN62" s="148"/>
      <c r="AO62" s="148"/>
      <c r="AP62" s="23"/>
      <c r="AQ62" s="148"/>
      <c r="AR62" s="88"/>
      <c r="AS62" s="148"/>
      <c r="AT62" s="23"/>
      <c r="AU62" s="148"/>
      <c r="AV62" s="23"/>
      <c r="AW62" s="148"/>
      <c r="AX62" s="23"/>
      <c r="AY62" s="148"/>
      <c r="AZ62" s="23"/>
      <c r="BA62" s="148"/>
      <c r="BB62" s="23"/>
      <c r="BC62" s="148"/>
      <c r="BD62" s="23"/>
      <c r="BE62" s="148"/>
      <c r="BF62" s="0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15.75" hidden="false" customHeight="true" outlineLevel="0" collapsed="false">
      <c r="A63" s="0"/>
      <c r="B63" s="73"/>
      <c r="C63" s="73"/>
      <c r="D63" s="73"/>
      <c r="E63" s="148"/>
      <c r="F63" s="23"/>
      <c r="G63" s="148"/>
      <c r="H63" s="23"/>
      <c r="I63" s="148"/>
      <c r="J63" s="23"/>
      <c r="K63" s="148"/>
      <c r="L63" s="23"/>
      <c r="M63" s="148"/>
      <c r="N63" s="23"/>
      <c r="O63" s="148"/>
      <c r="P63" s="148"/>
      <c r="Q63" s="148"/>
      <c r="R63" s="23"/>
      <c r="S63" s="148"/>
      <c r="T63" s="148"/>
      <c r="U63" s="148"/>
      <c r="V63" s="148"/>
      <c r="W63" s="148"/>
      <c r="X63" s="148"/>
      <c r="Y63" s="148"/>
      <c r="Z63" s="148"/>
      <c r="AA63" s="148"/>
      <c r="AB63" s="88"/>
      <c r="AC63" s="148"/>
      <c r="AD63" s="23"/>
      <c r="AE63" s="148"/>
      <c r="AF63" s="23"/>
      <c r="AG63" s="148"/>
      <c r="AH63" s="23"/>
      <c r="AI63" s="148"/>
      <c r="AJ63" s="23"/>
      <c r="AK63" s="148"/>
      <c r="AL63" s="23"/>
      <c r="AM63" s="148"/>
      <c r="AN63" s="148"/>
      <c r="AO63" s="148"/>
      <c r="AP63" s="23"/>
      <c r="AQ63" s="148"/>
      <c r="AR63" s="88"/>
      <c r="AS63" s="148"/>
      <c r="AT63" s="23"/>
      <c r="AU63" s="148"/>
      <c r="AV63" s="23"/>
      <c r="AW63" s="148"/>
      <c r="AX63" s="23"/>
      <c r="AY63" s="148"/>
      <c r="AZ63" s="23"/>
      <c r="BA63" s="148"/>
      <c r="BB63" s="23"/>
      <c r="BC63" s="148"/>
      <c r="BD63" s="23"/>
      <c r="BE63" s="148"/>
      <c r="BF63" s="0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15.75" hidden="false" customHeight="true" outlineLevel="0" collapsed="false">
      <c r="A64" s="0"/>
      <c r="B64" s="73"/>
      <c r="C64" s="73"/>
      <c r="D64" s="73"/>
      <c r="E64" s="148"/>
      <c r="F64" s="23"/>
      <c r="G64" s="148"/>
      <c r="H64" s="23"/>
      <c r="I64" s="148"/>
      <c r="J64" s="23"/>
      <c r="K64" s="148"/>
      <c r="L64" s="23"/>
      <c r="M64" s="148"/>
      <c r="N64" s="23"/>
      <c r="O64" s="148"/>
      <c r="P64" s="148"/>
      <c r="Q64" s="148"/>
      <c r="R64" s="23"/>
      <c r="S64" s="148"/>
      <c r="T64" s="148"/>
      <c r="U64" s="148"/>
      <c r="V64" s="148"/>
      <c r="W64" s="148"/>
      <c r="X64" s="148"/>
      <c r="Y64" s="148"/>
      <c r="Z64" s="148"/>
      <c r="AA64" s="148"/>
      <c r="AB64" s="88"/>
      <c r="AC64" s="148"/>
      <c r="AD64" s="23"/>
      <c r="AE64" s="148"/>
      <c r="AF64" s="23"/>
      <c r="AG64" s="148"/>
      <c r="AH64" s="23"/>
      <c r="AI64" s="148"/>
      <c r="AJ64" s="23"/>
      <c r="AK64" s="148"/>
      <c r="AL64" s="23"/>
      <c r="AM64" s="148"/>
      <c r="AN64" s="148"/>
      <c r="AO64" s="148"/>
      <c r="AP64" s="23"/>
      <c r="AQ64" s="148"/>
      <c r="AR64" s="88"/>
      <c r="AS64" s="148"/>
      <c r="AT64" s="23"/>
      <c r="AU64" s="148"/>
      <c r="AV64" s="23"/>
      <c r="AW64" s="148"/>
      <c r="AX64" s="23"/>
      <c r="AY64" s="148"/>
      <c r="AZ64" s="23"/>
      <c r="BA64" s="148"/>
      <c r="BB64" s="23"/>
      <c r="BC64" s="148"/>
      <c r="BD64" s="23"/>
      <c r="BE64" s="148"/>
      <c r="BF64" s="0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15.75" hidden="false" customHeight="true" outlineLevel="0" collapsed="false">
      <c r="A65" s="0"/>
      <c r="B65" s="73"/>
      <c r="C65" s="73"/>
      <c r="D65" s="73"/>
      <c r="E65" s="148"/>
      <c r="F65" s="23"/>
      <c r="G65" s="148"/>
      <c r="H65" s="23"/>
      <c r="I65" s="148"/>
      <c r="J65" s="23"/>
      <c r="K65" s="148"/>
      <c r="L65" s="23"/>
      <c r="M65" s="148"/>
      <c r="N65" s="23"/>
      <c r="O65" s="148"/>
      <c r="P65" s="148"/>
      <c r="Q65" s="148"/>
      <c r="R65" s="23"/>
      <c r="S65" s="148"/>
      <c r="T65" s="148"/>
      <c r="U65" s="148"/>
      <c r="V65" s="148"/>
      <c r="W65" s="148"/>
      <c r="X65" s="148"/>
      <c r="Y65" s="148"/>
      <c r="Z65" s="148"/>
      <c r="AA65" s="148"/>
      <c r="AB65" s="88"/>
      <c r="AC65" s="148"/>
      <c r="AD65" s="23"/>
      <c r="AE65" s="148"/>
      <c r="AF65" s="23"/>
      <c r="AG65" s="148"/>
      <c r="AH65" s="23"/>
      <c r="AI65" s="148"/>
      <c r="AJ65" s="23"/>
      <c r="AK65" s="148"/>
      <c r="AL65" s="23"/>
      <c r="AM65" s="148"/>
      <c r="AN65" s="148"/>
      <c r="AO65" s="148"/>
      <c r="AP65" s="23"/>
      <c r="AQ65" s="148"/>
      <c r="AR65" s="88"/>
      <c r="AS65" s="148"/>
      <c r="AT65" s="23"/>
      <c r="AU65" s="148"/>
      <c r="AV65" s="23"/>
      <c r="AW65" s="148"/>
      <c r="AX65" s="23"/>
      <c r="AY65" s="148"/>
      <c r="AZ65" s="23"/>
      <c r="BA65" s="148"/>
      <c r="BB65" s="23"/>
      <c r="BC65" s="148"/>
      <c r="BD65" s="23"/>
      <c r="BE65" s="148"/>
      <c r="BF65" s="0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15.75" hidden="false" customHeight="true" outlineLevel="0" collapsed="false">
      <c r="A66" s="0"/>
      <c r="B66" s="73"/>
      <c r="C66" s="73"/>
      <c r="D66" s="73"/>
      <c r="E66" s="148"/>
      <c r="F66" s="23"/>
      <c r="G66" s="148"/>
      <c r="H66" s="23"/>
      <c r="I66" s="148"/>
      <c r="J66" s="23"/>
      <c r="K66" s="148"/>
      <c r="L66" s="23"/>
      <c r="M66" s="148"/>
      <c r="N66" s="23"/>
      <c r="O66" s="148"/>
      <c r="P66" s="148"/>
      <c r="Q66" s="148"/>
      <c r="R66" s="23"/>
      <c r="S66" s="148"/>
      <c r="T66" s="148"/>
      <c r="U66" s="148"/>
      <c r="V66" s="148"/>
      <c r="W66" s="148"/>
      <c r="X66" s="148"/>
      <c r="Y66" s="148"/>
      <c r="Z66" s="148"/>
      <c r="AA66" s="148"/>
      <c r="AB66" s="88"/>
      <c r="AC66" s="148"/>
      <c r="AD66" s="23"/>
      <c r="AE66" s="148"/>
      <c r="AF66" s="23"/>
      <c r="AG66" s="148"/>
      <c r="AH66" s="23"/>
      <c r="AI66" s="148"/>
      <c r="AJ66" s="23"/>
      <c r="AK66" s="148"/>
      <c r="AL66" s="23"/>
      <c r="AM66" s="148"/>
      <c r="AN66" s="148"/>
      <c r="AO66" s="148"/>
      <c r="AP66" s="23"/>
      <c r="AQ66" s="148"/>
      <c r="AR66" s="88"/>
      <c r="AS66" s="148"/>
      <c r="AT66" s="23"/>
      <c r="AU66" s="148"/>
      <c r="AV66" s="23"/>
      <c r="AW66" s="148"/>
      <c r="AX66" s="23"/>
      <c r="AY66" s="148"/>
      <c r="AZ66" s="23"/>
      <c r="BA66" s="148"/>
      <c r="BB66" s="23"/>
      <c r="BC66" s="148"/>
      <c r="BD66" s="23"/>
      <c r="BE66" s="148"/>
      <c r="BF66" s="0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15.75" hidden="false" customHeight="true" outlineLevel="0" collapsed="false">
      <c r="A67" s="0"/>
      <c r="B67" s="73"/>
      <c r="C67" s="73"/>
      <c r="D67" s="73"/>
      <c r="E67" s="148"/>
      <c r="F67" s="23"/>
      <c r="G67" s="148"/>
      <c r="H67" s="23"/>
      <c r="I67" s="148"/>
      <c r="J67" s="23"/>
      <c r="K67" s="148"/>
      <c r="L67" s="23"/>
      <c r="M67" s="148"/>
      <c r="N67" s="23"/>
      <c r="O67" s="148"/>
      <c r="P67" s="148"/>
      <c r="Q67" s="148"/>
      <c r="R67" s="23"/>
      <c r="S67" s="148"/>
      <c r="T67" s="148"/>
      <c r="U67" s="148"/>
      <c r="V67" s="148"/>
      <c r="W67" s="148"/>
      <c r="X67" s="148"/>
      <c r="Y67" s="148"/>
      <c r="Z67" s="148"/>
      <c r="AA67" s="148"/>
      <c r="AB67" s="88"/>
      <c r="AC67" s="148"/>
      <c r="AD67" s="23"/>
      <c r="AE67" s="148"/>
      <c r="AF67" s="23"/>
      <c r="AG67" s="148"/>
      <c r="AH67" s="23"/>
      <c r="AI67" s="148"/>
      <c r="AJ67" s="23"/>
      <c r="AK67" s="148"/>
      <c r="AL67" s="23"/>
      <c r="AM67" s="148"/>
      <c r="AN67" s="148"/>
      <c r="AO67" s="148"/>
      <c r="AP67" s="23"/>
      <c r="AQ67" s="148"/>
      <c r="AR67" s="88"/>
      <c r="AS67" s="148"/>
      <c r="AT67" s="23"/>
      <c r="AU67" s="148"/>
      <c r="AV67" s="23"/>
      <c r="AW67" s="148"/>
      <c r="AX67" s="23"/>
      <c r="AY67" s="148"/>
      <c r="AZ67" s="23"/>
      <c r="BA67" s="148"/>
      <c r="BB67" s="23"/>
      <c r="BC67" s="148"/>
      <c r="BD67" s="23"/>
      <c r="BE67" s="148"/>
      <c r="BF67" s="0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5.75" hidden="false" customHeight="true" outlineLevel="0" collapsed="false">
      <c r="A68" s="0"/>
      <c r="B68" s="73"/>
      <c r="C68" s="73"/>
      <c r="D68" s="73"/>
      <c r="E68" s="148"/>
      <c r="F68" s="23"/>
      <c r="G68" s="148"/>
      <c r="H68" s="23"/>
      <c r="I68" s="148"/>
      <c r="J68" s="23"/>
      <c r="K68" s="148"/>
      <c r="L68" s="23"/>
      <c r="M68" s="148"/>
      <c r="N68" s="23"/>
      <c r="O68" s="148"/>
      <c r="P68" s="148"/>
      <c r="Q68" s="148"/>
      <c r="R68" s="23"/>
      <c r="S68" s="148"/>
      <c r="T68" s="148"/>
      <c r="U68" s="148"/>
      <c r="V68" s="148"/>
      <c r="W68" s="148"/>
      <c r="X68" s="148"/>
      <c r="Y68" s="148"/>
      <c r="Z68" s="148"/>
      <c r="AA68" s="148"/>
      <c r="AB68" s="88"/>
      <c r="AC68" s="148"/>
      <c r="AD68" s="23"/>
      <c r="AE68" s="148"/>
      <c r="AF68" s="23"/>
      <c r="AG68" s="148"/>
      <c r="AH68" s="23"/>
      <c r="AI68" s="148"/>
      <c r="AJ68" s="23"/>
      <c r="AK68" s="148"/>
      <c r="AL68" s="23"/>
      <c r="AM68" s="148"/>
      <c r="AN68" s="148"/>
      <c r="AO68" s="148"/>
      <c r="AP68" s="23"/>
      <c r="AQ68" s="148"/>
      <c r="AR68" s="88"/>
      <c r="AS68" s="148"/>
      <c r="AT68" s="23"/>
      <c r="AU68" s="148"/>
      <c r="AV68" s="23"/>
      <c r="AW68" s="148"/>
      <c r="AX68" s="23"/>
      <c r="AY68" s="148"/>
      <c r="AZ68" s="23"/>
      <c r="BA68" s="148"/>
      <c r="BB68" s="23"/>
      <c r="BC68" s="148"/>
      <c r="BD68" s="23"/>
      <c r="BE68" s="148"/>
      <c r="BF68" s="0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5.75" hidden="false" customHeight="true" outlineLevel="0" collapsed="false">
      <c r="A69" s="0"/>
      <c r="B69" s="73"/>
      <c r="C69" s="73"/>
      <c r="D69" s="73"/>
      <c r="E69" s="148"/>
      <c r="F69" s="23"/>
      <c r="G69" s="148"/>
      <c r="H69" s="23"/>
      <c r="I69" s="148"/>
      <c r="J69" s="23"/>
      <c r="K69" s="148"/>
      <c r="L69" s="23"/>
      <c r="M69" s="148"/>
      <c r="N69" s="23"/>
      <c r="O69" s="148"/>
      <c r="P69" s="148"/>
      <c r="Q69" s="148"/>
      <c r="R69" s="23"/>
      <c r="S69" s="148"/>
      <c r="T69" s="148"/>
      <c r="U69" s="148"/>
      <c r="V69" s="148"/>
      <c r="W69" s="148"/>
      <c r="X69" s="148"/>
      <c r="Y69" s="148"/>
      <c r="Z69" s="148"/>
      <c r="AA69" s="148"/>
      <c r="AB69" s="88"/>
      <c r="AC69" s="148"/>
      <c r="AD69" s="23"/>
      <c r="AE69" s="148"/>
      <c r="AF69" s="23"/>
      <c r="AG69" s="148"/>
      <c r="AH69" s="23"/>
      <c r="AI69" s="148"/>
      <c r="AJ69" s="23"/>
      <c r="AK69" s="148"/>
      <c r="AL69" s="23"/>
      <c r="AM69" s="148"/>
      <c r="AN69" s="148"/>
      <c r="AO69" s="148"/>
      <c r="AP69" s="23"/>
      <c r="AQ69" s="148"/>
      <c r="AR69" s="88"/>
      <c r="AS69" s="148"/>
      <c r="AT69" s="23"/>
      <c r="AU69" s="148"/>
      <c r="AV69" s="23"/>
      <c r="AW69" s="148"/>
      <c r="AX69" s="23"/>
      <c r="AY69" s="148"/>
      <c r="AZ69" s="23"/>
      <c r="BA69" s="148"/>
      <c r="BB69" s="23"/>
      <c r="BC69" s="148"/>
      <c r="BD69" s="23"/>
      <c r="BE69" s="148"/>
      <c r="BF69" s="0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customFormat="false" ht="15.75" hidden="false" customHeight="true" outlineLevel="0" collapsed="false">
      <c r="A70" s="0"/>
      <c r="B70" s="73"/>
      <c r="C70" s="73"/>
      <c r="D70" s="73"/>
      <c r="E70" s="148"/>
      <c r="F70" s="23"/>
      <c r="G70" s="148"/>
      <c r="H70" s="23"/>
      <c r="I70" s="148"/>
      <c r="J70" s="23"/>
      <c r="K70" s="148"/>
      <c r="L70" s="23"/>
      <c r="M70" s="148"/>
      <c r="N70" s="23"/>
      <c r="O70" s="148"/>
      <c r="P70" s="148"/>
      <c r="Q70" s="148"/>
      <c r="R70" s="23"/>
      <c r="S70" s="148"/>
      <c r="T70" s="148"/>
      <c r="U70" s="148"/>
      <c r="V70" s="148"/>
      <c r="W70" s="148"/>
      <c r="X70" s="148"/>
      <c r="Y70" s="148"/>
      <c r="Z70" s="148"/>
      <c r="AA70" s="148"/>
      <c r="AB70" s="88"/>
      <c r="AC70" s="148"/>
      <c r="AD70" s="23"/>
      <c r="AE70" s="148"/>
      <c r="AF70" s="23"/>
      <c r="AG70" s="148"/>
      <c r="AH70" s="23"/>
      <c r="AI70" s="148"/>
      <c r="AJ70" s="23"/>
      <c r="AK70" s="148"/>
      <c r="AL70" s="23"/>
      <c r="AM70" s="148"/>
      <c r="AN70" s="148"/>
      <c r="AO70" s="148"/>
      <c r="AP70" s="23"/>
      <c r="AQ70" s="148"/>
      <c r="AR70" s="88"/>
      <c r="AS70" s="148"/>
      <c r="AT70" s="23"/>
      <c r="AU70" s="148"/>
      <c r="AV70" s="23"/>
      <c r="AW70" s="148"/>
      <c r="AX70" s="23"/>
      <c r="AY70" s="148"/>
      <c r="AZ70" s="23"/>
      <c r="BA70" s="148"/>
      <c r="BB70" s="23"/>
      <c r="BC70" s="148"/>
      <c r="BD70" s="23"/>
      <c r="BE70" s="148"/>
      <c r="BF70" s="0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customFormat="false" ht="15.75" hidden="false" customHeight="true" outlineLevel="0" collapsed="false">
      <c r="A71" s="0"/>
      <c r="B71" s="73"/>
      <c r="C71" s="73"/>
      <c r="D71" s="73"/>
      <c r="E71" s="148"/>
      <c r="F71" s="23"/>
      <c r="G71" s="148"/>
      <c r="H71" s="23"/>
      <c r="I71" s="148"/>
      <c r="J71" s="23"/>
      <c r="K71" s="148"/>
      <c r="L71" s="23"/>
      <c r="M71" s="148"/>
      <c r="N71" s="23"/>
      <c r="O71" s="148"/>
      <c r="P71" s="148"/>
      <c r="Q71" s="148"/>
      <c r="R71" s="23"/>
      <c r="S71" s="148"/>
      <c r="T71" s="148"/>
      <c r="U71" s="148"/>
      <c r="V71" s="148"/>
      <c r="W71" s="148"/>
      <c r="X71" s="148"/>
      <c r="Y71" s="148"/>
      <c r="Z71" s="148"/>
      <c r="AA71" s="148"/>
      <c r="AB71" s="88"/>
      <c r="AC71" s="148"/>
      <c r="AD71" s="23"/>
      <c r="AE71" s="148"/>
      <c r="AF71" s="23"/>
      <c r="AG71" s="148"/>
      <c r="AH71" s="23"/>
      <c r="AI71" s="148"/>
      <c r="AJ71" s="23"/>
      <c r="AK71" s="148"/>
      <c r="AL71" s="23"/>
      <c r="AM71" s="148"/>
      <c r="AN71" s="148"/>
      <c r="AO71" s="148"/>
      <c r="AP71" s="23"/>
      <c r="AQ71" s="148"/>
      <c r="AR71" s="88"/>
      <c r="AS71" s="148"/>
      <c r="AT71" s="23"/>
      <c r="AU71" s="148"/>
      <c r="AV71" s="23"/>
      <c r="AW71" s="148"/>
      <c r="AX71" s="23"/>
      <c r="AY71" s="148"/>
      <c r="AZ71" s="23"/>
      <c r="BA71" s="148"/>
      <c r="BB71" s="23"/>
      <c r="BC71" s="148"/>
      <c r="BD71" s="23"/>
      <c r="BE71" s="148"/>
      <c r="BF71" s="0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customFormat="false" ht="15.75" hidden="false" customHeight="true" outlineLevel="0" collapsed="false">
      <c r="A72" s="0"/>
      <c r="B72" s="73"/>
      <c r="C72" s="73"/>
      <c r="D72" s="73"/>
      <c r="E72" s="148"/>
      <c r="F72" s="23"/>
      <c r="G72" s="148"/>
      <c r="H72" s="23"/>
      <c r="I72" s="148"/>
      <c r="J72" s="23"/>
      <c r="K72" s="148"/>
      <c r="L72" s="23"/>
      <c r="M72" s="148"/>
      <c r="N72" s="23"/>
      <c r="O72" s="148"/>
      <c r="P72" s="148"/>
      <c r="Q72" s="148"/>
      <c r="R72" s="23"/>
      <c r="S72" s="148"/>
      <c r="T72" s="148"/>
      <c r="U72" s="148"/>
      <c r="V72" s="148"/>
      <c r="W72" s="148"/>
      <c r="X72" s="148"/>
      <c r="Y72" s="148"/>
      <c r="Z72" s="148"/>
      <c r="AA72" s="148"/>
      <c r="AB72" s="88"/>
      <c r="AC72" s="148"/>
      <c r="AD72" s="23"/>
      <c r="AE72" s="148"/>
      <c r="AF72" s="23"/>
      <c r="AG72" s="148"/>
      <c r="AH72" s="23"/>
      <c r="AI72" s="148"/>
      <c r="AJ72" s="23"/>
      <c r="AK72" s="148"/>
      <c r="AL72" s="23"/>
      <c r="AM72" s="148"/>
      <c r="AN72" s="148"/>
      <c r="AO72" s="148"/>
      <c r="AP72" s="23"/>
      <c r="AQ72" s="148"/>
      <c r="AR72" s="88"/>
      <c r="AS72" s="148"/>
      <c r="AT72" s="23"/>
      <c r="AU72" s="148"/>
      <c r="AV72" s="23"/>
      <c r="AW72" s="148"/>
      <c r="AX72" s="23"/>
      <c r="AY72" s="148"/>
      <c r="AZ72" s="23"/>
      <c r="BA72" s="148"/>
      <c r="BB72" s="23"/>
      <c r="BC72" s="148"/>
      <c r="BD72" s="23"/>
      <c r="BE72" s="148"/>
      <c r="BF72" s="0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customFormat="false" ht="9" hidden="false" customHeight="true" outlineLevel="0" collapsed="false">
      <c r="A73" s="0"/>
      <c r="B73" s="73"/>
      <c r="C73" s="73"/>
      <c r="D73" s="73"/>
      <c r="E73" s="148"/>
      <c r="F73" s="23"/>
      <c r="G73" s="148"/>
      <c r="H73" s="23"/>
      <c r="I73" s="148"/>
      <c r="J73" s="23"/>
      <c r="K73" s="148"/>
      <c r="L73" s="23"/>
      <c r="M73" s="148"/>
      <c r="N73" s="23"/>
      <c r="O73" s="148"/>
      <c r="P73" s="148"/>
      <c r="Q73" s="148"/>
      <c r="R73" s="23"/>
      <c r="S73" s="148"/>
      <c r="T73" s="148"/>
      <c r="U73" s="148"/>
      <c r="V73" s="148"/>
      <c r="W73" s="148"/>
      <c r="X73" s="148"/>
      <c r="Y73" s="148"/>
      <c r="Z73" s="148"/>
      <c r="AA73" s="148"/>
      <c r="AB73" s="88"/>
      <c r="AC73" s="148"/>
      <c r="AD73" s="23"/>
      <c r="AE73" s="148"/>
      <c r="AF73" s="23"/>
      <c r="AG73" s="148"/>
      <c r="AH73" s="23"/>
      <c r="AI73" s="148"/>
      <c r="AJ73" s="23"/>
      <c r="AK73" s="148"/>
      <c r="AL73" s="23"/>
      <c r="AM73" s="148"/>
      <c r="AN73" s="148"/>
      <c r="AO73" s="148"/>
      <c r="AP73" s="23"/>
      <c r="AQ73" s="148"/>
      <c r="AR73" s="88"/>
      <c r="AS73" s="148"/>
      <c r="AT73" s="23"/>
      <c r="AU73" s="148"/>
      <c r="AV73" s="23"/>
      <c r="AW73" s="148"/>
      <c r="AX73" s="23"/>
      <c r="AY73" s="148"/>
      <c r="AZ73" s="23"/>
      <c r="BA73" s="148"/>
      <c r="BB73" s="23"/>
      <c r="BC73" s="148"/>
      <c r="BD73" s="23"/>
      <c r="BE73" s="148"/>
      <c r="BF73" s="0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customFormat="false" ht="15.75" hidden="false" customHeight="true" outlineLevel="0" collapsed="false">
      <c r="A74" s="0"/>
      <c r="B74" s="73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48"/>
      <c r="R74" s="23"/>
      <c r="S74" s="148"/>
      <c r="T74" s="148"/>
      <c r="U74" s="148"/>
      <c r="V74" s="148"/>
      <c r="W74" s="148"/>
      <c r="X74" s="148"/>
      <c r="Y74" s="148"/>
      <c r="Z74" s="148"/>
      <c r="AA74" s="148"/>
      <c r="AB74" s="88"/>
      <c r="AC74" s="148"/>
      <c r="AD74" s="23"/>
      <c r="AE74" s="148"/>
      <c r="AF74" s="23"/>
      <c r="AG74" s="148"/>
      <c r="AH74" s="23"/>
      <c r="AI74" s="148"/>
      <c r="AJ74" s="23"/>
      <c r="AK74" s="148"/>
      <c r="AL74" s="23"/>
      <c r="AM74" s="148"/>
      <c r="AN74" s="148"/>
      <c r="AO74" s="148"/>
      <c r="AP74" s="23"/>
      <c r="AQ74" s="148"/>
      <c r="AR74" s="88"/>
      <c r="AS74" s="148"/>
      <c r="AT74" s="23"/>
      <c r="AU74" s="148"/>
      <c r="AV74" s="23"/>
      <c r="AW74" s="148"/>
      <c r="AX74" s="23"/>
      <c r="AY74" s="148"/>
      <c r="AZ74" s="23"/>
      <c r="BA74" s="148"/>
      <c r="BB74" s="23"/>
      <c r="BC74" s="148"/>
      <c r="BD74" s="23"/>
      <c r="BE74" s="148"/>
      <c r="BF74" s="0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customFormat="false" ht="15.75" hidden="false" customHeight="true" outlineLevel="0" collapsed="false">
      <c r="A75" s="0"/>
      <c r="B75" s="73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7"/>
      <c r="Q75" s="148"/>
      <c r="R75" s="23"/>
      <c r="S75" s="148"/>
      <c r="T75" s="148"/>
      <c r="U75" s="148"/>
      <c r="V75" s="148"/>
      <c r="W75" s="148"/>
      <c r="X75" s="148"/>
      <c r="Y75" s="148"/>
      <c r="Z75" s="148"/>
      <c r="AA75" s="148"/>
      <c r="AB75" s="88"/>
      <c r="AC75" s="148"/>
      <c r="AD75" s="23"/>
      <c r="AE75" s="148"/>
      <c r="AF75" s="23"/>
      <c r="AG75" s="148"/>
      <c r="AH75" s="23"/>
      <c r="AI75" s="148"/>
      <c r="AJ75" s="23"/>
      <c r="AK75" s="148"/>
      <c r="AL75" s="23"/>
      <c r="AM75" s="148"/>
      <c r="AN75" s="148"/>
      <c r="AO75" s="148"/>
      <c r="AP75" s="23"/>
      <c r="AQ75" s="148"/>
      <c r="AR75" s="88"/>
      <c r="AS75" s="148"/>
      <c r="AT75" s="23"/>
      <c r="AU75" s="148"/>
      <c r="AV75" s="23"/>
      <c r="AW75" s="148"/>
      <c r="AX75" s="23"/>
      <c r="AY75" s="148"/>
      <c r="AZ75" s="23"/>
      <c r="BA75" s="148"/>
      <c r="BB75" s="23"/>
      <c r="BC75" s="148"/>
      <c r="BD75" s="23"/>
      <c r="BE75" s="148"/>
      <c r="BF75" s="0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customFormat="false" ht="15.75" hidden="false" customHeight="true" outlineLevel="0" collapsed="false">
      <c r="A76" s="0"/>
      <c r="B76" s="73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7"/>
      <c r="Q76" s="148"/>
      <c r="R76" s="23"/>
      <c r="S76" s="148"/>
      <c r="T76" s="148"/>
      <c r="U76" s="148"/>
      <c r="V76" s="148"/>
      <c r="W76" s="148"/>
      <c r="X76" s="148"/>
      <c r="Y76" s="148"/>
      <c r="Z76" s="148"/>
      <c r="AA76" s="148"/>
      <c r="AB76" s="88"/>
      <c r="AC76" s="148"/>
      <c r="AD76" s="23"/>
      <c r="AE76" s="148"/>
      <c r="AF76" s="23"/>
      <c r="AG76" s="148"/>
      <c r="AH76" s="23"/>
      <c r="AI76" s="148"/>
      <c r="AJ76" s="23"/>
      <c r="AK76" s="148"/>
      <c r="AL76" s="23"/>
      <c r="AM76" s="148"/>
      <c r="AN76" s="148"/>
      <c r="AO76" s="148"/>
      <c r="AP76" s="23"/>
      <c r="AQ76" s="148"/>
      <c r="AR76" s="88"/>
      <c r="AS76" s="148"/>
      <c r="AT76" s="23"/>
      <c r="AU76" s="148"/>
      <c r="AV76" s="23"/>
      <c r="AW76" s="148"/>
      <c r="AX76" s="23"/>
      <c r="AY76" s="148"/>
      <c r="AZ76" s="23"/>
      <c r="BA76" s="148"/>
      <c r="BB76" s="23"/>
      <c r="BC76" s="148"/>
      <c r="BD76" s="23"/>
      <c r="BE76" s="148"/>
      <c r="BF76" s="0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customFormat="false" ht="15.75" hidden="false" customHeight="true" outlineLevel="0" collapsed="false">
      <c r="A77" s="0"/>
      <c r="B77" s="73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7"/>
      <c r="Q77" s="148"/>
      <c r="R77" s="23"/>
      <c r="S77" s="148"/>
      <c r="T77" s="148"/>
      <c r="U77" s="148"/>
      <c r="V77" s="148"/>
      <c r="W77" s="148"/>
      <c r="X77" s="148"/>
      <c r="Y77" s="148"/>
      <c r="Z77" s="148"/>
      <c r="AA77" s="148"/>
      <c r="AB77" s="88"/>
      <c r="AC77" s="148"/>
      <c r="AD77" s="23"/>
      <c r="AE77" s="148"/>
      <c r="AF77" s="23"/>
      <c r="AG77" s="148"/>
      <c r="AH77" s="23"/>
      <c r="AI77" s="148"/>
      <c r="AJ77" s="23"/>
      <c r="AK77" s="148"/>
      <c r="AL77" s="23"/>
      <c r="AM77" s="148"/>
      <c r="AN77" s="148"/>
      <c r="AO77" s="148"/>
      <c r="AP77" s="23"/>
      <c r="AQ77" s="148"/>
      <c r="AR77" s="88"/>
      <c r="AS77" s="148"/>
      <c r="AT77" s="23"/>
      <c r="AU77" s="148"/>
      <c r="AV77" s="23"/>
      <c r="AW77" s="148"/>
      <c r="AX77" s="23"/>
      <c r="AY77" s="148"/>
      <c r="AZ77" s="23"/>
      <c r="BA77" s="148"/>
      <c r="BB77" s="23"/>
      <c r="BC77" s="148"/>
      <c r="BD77" s="23"/>
      <c r="BE77" s="148"/>
      <c r="BF77" s="0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customFormat="false" ht="15.75" hidden="false" customHeight="true" outlineLevel="0" collapsed="false">
      <c r="A78" s="0"/>
      <c r="B78" s="73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7"/>
      <c r="Q78" s="148"/>
      <c r="R78" s="23"/>
      <c r="S78" s="148"/>
      <c r="T78" s="148"/>
      <c r="U78" s="148"/>
      <c r="V78" s="148"/>
      <c r="W78" s="148"/>
      <c r="X78" s="148"/>
      <c r="Y78" s="148"/>
      <c r="Z78" s="148"/>
      <c r="AA78" s="148"/>
      <c r="AB78" s="88"/>
      <c r="AC78" s="148"/>
      <c r="AD78" s="23"/>
      <c r="AE78" s="148"/>
      <c r="AF78" s="23"/>
      <c r="AG78" s="148"/>
      <c r="AH78" s="23"/>
      <c r="AI78" s="148"/>
      <c r="AJ78" s="23"/>
      <c r="AK78" s="148"/>
      <c r="AL78" s="23"/>
      <c r="AM78" s="148"/>
      <c r="AN78" s="148"/>
      <c r="AO78" s="148"/>
      <c r="AP78" s="23"/>
      <c r="AQ78" s="148"/>
      <c r="AR78" s="88"/>
      <c r="AS78" s="148"/>
      <c r="AT78" s="23"/>
      <c r="AU78" s="148"/>
      <c r="AV78" s="23"/>
      <c r="AW78" s="148"/>
      <c r="AX78" s="23"/>
      <c r="AY78" s="148"/>
      <c r="AZ78" s="23"/>
      <c r="BA78" s="148"/>
      <c r="BB78" s="23"/>
      <c r="BC78" s="148"/>
      <c r="BD78" s="23"/>
      <c r="BE78" s="148"/>
      <c r="BF78" s="0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customFormat="false" ht="15.75" hidden="false" customHeight="true" outlineLevel="0" collapsed="false">
      <c r="A79" s="0"/>
      <c r="B79" s="73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7"/>
      <c r="Q79" s="148"/>
      <c r="R79" s="23"/>
      <c r="S79" s="148"/>
      <c r="T79" s="148"/>
      <c r="U79" s="148"/>
      <c r="V79" s="148"/>
      <c r="W79" s="148"/>
      <c r="X79" s="148"/>
      <c r="Y79" s="148"/>
      <c r="Z79" s="148"/>
      <c r="AA79" s="148"/>
      <c r="AB79" s="88"/>
      <c r="AC79" s="148"/>
      <c r="AD79" s="23"/>
      <c r="AE79" s="148"/>
      <c r="AF79" s="23"/>
      <c r="AG79" s="148"/>
      <c r="AH79" s="23"/>
      <c r="AI79" s="148"/>
      <c r="AJ79" s="23"/>
      <c r="AK79" s="148"/>
      <c r="AL79" s="23"/>
      <c r="AM79" s="148"/>
      <c r="AN79" s="148"/>
      <c r="AO79" s="148"/>
      <c r="AP79" s="23"/>
      <c r="AQ79" s="148"/>
      <c r="AR79" s="88"/>
      <c r="AS79" s="148"/>
      <c r="AT79" s="23"/>
      <c r="AU79" s="148"/>
      <c r="AV79" s="23"/>
      <c r="AW79" s="148"/>
      <c r="AX79" s="23"/>
      <c r="AY79" s="148"/>
      <c r="AZ79" s="23"/>
      <c r="BA79" s="148"/>
      <c r="BB79" s="23"/>
      <c r="BC79" s="148"/>
      <c r="BD79" s="23"/>
      <c r="BE79" s="148"/>
      <c r="BF79" s="0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customFormat="false" ht="15.75" hidden="false" customHeight="true" outlineLevel="0" collapsed="false">
      <c r="A80" s="0"/>
      <c r="B80" s="73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7"/>
      <c r="Q80" s="148"/>
      <c r="R80" s="23"/>
      <c r="S80" s="148"/>
      <c r="T80" s="148"/>
      <c r="U80" s="148"/>
      <c r="V80" s="148"/>
      <c r="W80" s="148"/>
      <c r="X80" s="148"/>
      <c r="Y80" s="148"/>
      <c r="Z80" s="148"/>
      <c r="AA80" s="148"/>
      <c r="AB80" s="88"/>
      <c r="AC80" s="148"/>
      <c r="AD80" s="23"/>
      <c r="AE80" s="148"/>
      <c r="AF80" s="23"/>
      <c r="AG80" s="148"/>
      <c r="AH80" s="23"/>
      <c r="AI80" s="148"/>
      <c r="AJ80" s="23"/>
      <c r="AK80" s="148"/>
      <c r="AL80" s="23"/>
      <c r="AM80" s="148"/>
      <c r="AN80" s="148"/>
      <c r="AO80" s="148"/>
      <c r="AP80" s="23"/>
      <c r="AQ80" s="148"/>
      <c r="AR80" s="88"/>
      <c r="AS80" s="148"/>
      <c r="AT80" s="23"/>
      <c r="AU80" s="148"/>
      <c r="AV80" s="23"/>
      <c r="AW80" s="148"/>
      <c r="AX80" s="23"/>
      <c r="AY80" s="148"/>
      <c r="AZ80" s="23"/>
      <c r="BA80" s="148"/>
      <c r="BB80" s="23"/>
      <c r="BC80" s="148"/>
      <c r="BD80" s="23"/>
      <c r="BE80" s="148"/>
      <c r="BF80" s="0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customFormat="false" ht="15.75" hidden="false" customHeight="true" outlineLevel="0" collapsed="false">
      <c r="A81" s="0"/>
      <c r="B81" s="73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7"/>
      <c r="Q81" s="148"/>
      <c r="R81" s="23"/>
      <c r="S81" s="148"/>
      <c r="T81" s="148"/>
      <c r="U81" s="148"/>
      <c r="V81" s="148"/>
      <c r="W81" s="148"/>
      <c r="X81" s="148"/>
      <c r="Y81" s="148"/>
      <c r="Z81" s="148"/>
      <c r="AA81" s="148"/>
      <c r="AB81" s="88"/>
      <c r="AC81" s="148"/>
      <c r="AD81" s="23"/>
      <c r="AE81" s="148"/>
      <c r="AF81" s="23"/>
      <c r="AG81" s="148"/>
      <c r="AH81" s="23"/>
      <c r="AI81" s="148"/>
      <c r="AJ81" s="23"/>
      <c r="AK81" s="148"/>
      <c r="AL81" s="23"/>
      <c r="AM81" s="148"/>
      <c r="AN81" s="148"/>
      <c r="AO81" s="148"/>
      <c r="AP81" s="23"/>
      <c r="AQ81" s="148"/>
      <c r="AR81" s="88"/>
      <c r="AS81" s="148"/>
      <c r="AT81" s="23"/>
      <c r="AU81" s="148"/>
      <c r="AV81" s="23"/>
      <c r="AW81" s="148"/>
      <c r="AX81" s="23"/>
      <c r="AY81" s="148"/>
      <c r="AZ81" s="23"/>
      <c r="BA81" s="148"/>
      <c r="BB81" s="23"/>
      <c r="BC81" s="148"/>
      <c r="BD81" s="23"/>
      <c r="BE81" s="148"/>
      <c r="BF81" s="0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customFormat="false" ht="15.75" hidden="false" customHeight="true" outlineLevel="0" collapsed="false">
      <c r="A82" s="0"/>
      <c r="B82" s="73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7"/>
      <c r="Q82" s="148"/>
      <c r="R82" s="23"/>
      <c r="S82" s="148"/>
      <c r="T82" s="148"/>
      <c r="U82" s="148"/>
      <c r="V82" s="148"/>
      <c r="W82" s="148"/>
      <c r="X82" s="148"/>
      <c r="Y82" s="148"/>
      <c r="Z82" s="148"/>
      <c r="AA82" s="148"/>
      <c r="AB82" s="88"/>
      <c r="AC82" s="148"/>
      <c r="AD82" s="23"/>
      <c r="AE82" s="148"/>
      <c r="AF82" s="23"/>
      <c r="AG82" s="148"/>
      <c r="AH82" s="23"/>
      <c r="AI82" s="148"/>
      <c r="AJ82" s="23"/>
      <c r="AK82" s="148"/>
      <c r="AL82" s="23"/>
      <c r="AM82" s="148"/>
      <c r="AN82" s="148"/>
      <c r="AO82" s="148"/>
      <c r="AP82" s="23"/>
      <c r="AQ82" s="148"/>
      <c r="AR82" s="88"/>
      <c r="AS82" s="148"/>
      <c r="AT82" s="23"/>
      <c r="AU82" s="148"/>
      <c r="AV82" s="23"/>
      <c r="AW82" s="148"/>
      <c r="AX82" s="23"/>
      <c r="AY82" s="148"/>
      <c r="AZ82" s="23"/>
      <c r="BA82" s="148"/>
      <c r="BB82" s="23"/>
      <c r="BC82" s="148"/>
      <c r="BD82" s="23"/>
      <c r="BE82" s="148"/>
      <c r="BF82" s="0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customFormat="false" ht="15.75" hidden="false" customHeight="true" outlineLevel="0" collapsed="false">
      <c r="A83" s="0"/>
      <c r="B83" s="73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7"/>
      <c r="Q83" s="148"/>
      <c r="R83" s="23"/>
      <c r="S83" s="148"/>
      <c r="T83" s="148"/>
      <c r="U83" s="148"/>
      <c r="V83" s="148"/>
      <c r="W83" s="148"/>
      <c r="X83" s="148"/>
      <c r="Y83" s="148"/>
      <c r="Z83" s="148"/>
      <c r="AA83" s="148"/>
      <c r="AB83" s="88"/>
      <c r="AC83" s="148"/>
      <c r="AD83" s="23"/>
      <c r="AE83" s="148"/>
      <c r="AF83" s="23"/>
      <c r="AG83" s="148"/>
      <c r="AH83" s="23"/>
      <c r="AI83" s="148"/>
      <c r="AJ83" s="23"/>
      <c r="AK83" s="148"/>
      <c r="AL83" s="23"/>
      <c r="AM83" s="148"/>
      <c r="AN83" s="148"/>
      <c r="AO83" s="148"/>
      <c r="AP83" s="23"/>
      <c r="AQ83" s="148"/>
      <c r="AR83" s="88"/>
      <c r="AS83" s="148"/>
      <c r="AT83" s="23"/>
      <c r="AU83" s="148"/>
      <c r="AV83" s="23"/>
      <c r="AW83" s="148"/>
      <c r="AX83" s="23"/>
      <c r="AY83" s="148"/>
      <c r="AZ83" s="23"/>
      <c r="BA83" s="148"/>
      <c r="BB83" s="23"/>
      <c r="BC83" s="148"/>
      <c r="BD83" s="23"/>
      <c r="BE83" s="148"/>
      <c r="BF83" s="0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  <c r="IX83" s="0"/>
      <c r="IY83" s="0"/>
      <c r="IZ83" s="0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customFormat="false" ht="15.75" hidden="false" customHeight="true" outlineLevel="0" collapsed="false">
      <c r="A84" s="0"/>
      <c r="B84" s="73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7"/>
      <c r="Q84" s="148"/>
      <c r="R84" s="23"/>
      <c r="S84" s="148"/>
      <c r="T84" s="148"/>
      <c r="U84" s="148"/>
      <c r="V84" s="148"/>
      <c r="W84" s="148"/>
      <c r="X84" s="148"/>
      <c r="Y84" s="148"/>
      <c r="Z84" s="148"/>
      <c r="AA84" s="148"/>
      <c r="AB84" s="88"/>
      <c r="AC84" s="148"/>
      <c r="AD84" s="23"/>
      <c r="AE84" s="148"/>
      <c r="AF84" s="23"/>
      <c r="AG84" s="148"/>
      <c r="AH84" s="23"/>
      <c r="AI84" s="148"/>
      <c r="AJ84" s="23"/>
      <c r="AK84" s="148"/>
      <c r="AL84" s="23"/>
      <c r="AM84" s="148"/>
      <c r="AN84" s="148"/>
      <c r="AO84" s="148"/>
      <c r="AP84" s="23"/>
      <c r="AQ84" s="148"/>
      <c r="AR84" s="88"/>
      <c r="AS84" s="148"/>
      <c r="AT84" s="23"/>
      <c r="AU84" s="148"/>
      <c r="AV84" s="23"/>
      <c r="AW84" s="148"/>
      <c r="AX84" s="23"/>
      <c r="AY84" s="148"/>
      <c r="AZ84" s="23"/>
      <c r="BA84" s="148"/>
      <c r="BB84" s="23"/>
      <c r="BC84" s="148"/>
      <c r="BD84" s="23"/>
      <c r="BE84" s="148"/>
      <c r="BF84" s="0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customFormat="false" ht="15.75" hidden="false" customHeight="true" outlineLevel="0" collapsed="false">
      <c r="A85" s="0"/>
      <c r="B85" s="73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7"/>
      <c r="Q85" s="148"/>
      <c r="R85" s="23"/>
      <c r="S85" s="148"/>
      <c r="T85" s="148"/>
      <c r="U85" s="148"/>
      <c r="V85" s="148"/>
      <c r="W85" s="148"/>
      <c r="X85" s="148"/>
      <c r="Y85" s="148"/>
      <c r="Z85" s="148"/>
      <c r="AA85" s="148"/>
      <c r="AB85" s="88"/>
      <c r="AC85" s="148"/>
      <c r="AD85" s="23"/>
      <c r="AE85" s="148"/>
      <c r="AF85" s="23"/>
      <c r="AG85" s="148"/>
      <c r="AH85" s="23"/>
      <c r="AI85" s="148"/>
      <c r="AJ85" s="23"/>
      <c r="AK85" s="148"/>
      <c r="AL85" s="23"/>
      <c r="AM85" s="148"/>
      <c r="AN85" s="148"/>
      <c r="AO85" s="148"/>
      <c r="AP85" s="23"/>
      <c r="AQ85" s="148"/>
      <c r="AR85" s="88"/>
      <c r="AS85" s="148"/>
      <c r="AT85" s="23"/>
      <c r="AU85" s="148"/>
      <c r="AV85" s="23"/>
      <c r="AW85" s="148"/>
      <c r="AX85" s="23"/>
      <c r="AY85" s="148"/>
      <c r="AZ85" s="23"/>
      <c r="BA85" s="148"/>
      <c r="BB85" s="23"/>
      <c r="BC85" s="148"/>
      <c r="BD85" s="23"/>
      <c r="BE85" s="148"/>
      <c r="BF85" s="0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customFormat="false" ht="15.75" hidden="false" customHeight="true" outlineLevel="0" collapsed="false">
      <c r="A86" s="0"/>
      <c r="B86" s="73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7"/>
      <c r="Q86" s="148"/>
      <c r="R86" s="23"/>
      <c r="S86" s="148"/>
      <c r="T86" s="148"/>
      <c r="U86" s="148"/>
      <c r="V86" s="148"/>
      <c r="W86" s="148"/>
      <c r="X86" s="148"/>
      <c r="Y86" s="148"/>
      <c r="Z86" s="148"/>
      <c r="AA86" s="148"/>
      <c r="AB86" s="88"/>
      <c r="AC86" s="148"/>
      <c r="AD86" s="23"/>
      <c r="AE86" s="148"/>
      <c r="AF86" s="23"/>
      <c r="AG86" s="148"/>
      <c r="AH86" s="23"/>
      <c r="AI86" s="148"/>
      <c r="AJ86" s="23"/>
      <c r="AK86" s="148"/>
      <c r="AL86" s="23"/>
      <c r="AM86" s="148"/>
      <c r="AN86" s="148"/>
      <c r="AO86" s="148"/>
      <c r="AP86" s="23"/>
      <c r="AQ86" s="148"/>
      <c r="AR86" s="88"/>
      <c r="AS86" s="148"/>
      <c r="AT86" s="23"/>
      <c r="AU86" s="148"/>
      <c r="AV86" s="23"/>
      <c r="AW86" s="148"/>
      <c r="AX86" s="23"/>
      <c r="AY86" s="148"/>
      <c r="AZ86" s="23"/>
      <c r="BA86" s="148"/>
      <c r="BB86" s="23"/>
      <c r="BC86" s="148"/>
      <c r="BD86" s="23"/>
      <c r="BE86" s="148"/>
      <c r="BF86" s="0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customFormat="false" ht="15.75" hidden="false" customHeight="true" outlineLevel="0" collapsed="false">
      <c r="A87" s="0"/>
      <c r="B87" s="73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7"/>
      <c r="Q87" s="148"/>
      <c r="R87" s="23"/>
      <c r="S87" s="148"/>
      <c r="T87" s="148"/>
      <c r="U87" s="148"/>
      <c r="V87" s="148"/>
      <c r="W87" s="148"/>
      <c r="X87" s="148"/>
      <c r="Y87" s="148"/>
      <c r="Z87" s="148"/>
      <c r="AA87" s="148"/>
      <c r="AB87" s="88"/>
      <c r="AC87" s="148"/>
      <c r="AD87" s="23"/>
      <c r="AE87" s="148"/>
      <c r="AF87" s="23"/>
      <c r="AG87" s="148"/>
      <c r="AH87" s="23"/>
      <c r="AI87" s="148"/>
      <c r="AJ87" s="23"/>
      <c r="AK87" s="148"/>
      <c r="AL87" s="23"/>
      <c r="AM87" s="148"/>
      <c r="AN87" s="148"/>
      <c r="AO87" s="148"/>
      <c r="AP87" s="23"/>
      <c r="AQ87" s="148"/>
      <c r="AR87" s="88"/>
      <c r="AS87" s="148"/>
      <c r="AT87" s="23"/>
      <c r="AU87" s="148"/>
      <c r="AV87" s="23"/>
      <c r="AW87" s="148"/>
      <c r="AX87" s="23"/>
      <c r="AY87" s="148"/>
      <c r="AZ87" s="23"/>
      <c r="BA87" s="148"/>
      <c r="BB87" s="23"/>
      <c r="BC87" s="148"/>
      <c r="BD87" s="23"/>
      <c r="BE87" s="148"/>
      <c r="BF87" s="0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  <c r="IX87" s="0"/>
      <c r="IY87" s="0"/>
      <c r="IZ87" s="0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customFormat="false" ht="15.75" hidden="false" customHeight="true" outlineLevel="0" collapsed="false">
      <c r="A88" s="0"/>
      <c r="B88" s="73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7"/>
      <c r="Q88" s="148"/>
      <c r="R88" s="23"/>
      <c r="S88" s="148"/>
      <c r="T88" s="148"/>
      <c r="U88" s="148"/>
      <c r="V88" s="148"/>
      <c r="W88" s="148"/>
      <c r="X88" s="148"/>
      <c r="Y88" s="148"/>
      <c r="Z88" s="148"/>
      <c r="AA88" s="148"/>
      <c r="AB88" s="88"/>
      <c r="AC88" s="148"/>
      <c r="AD88" s="23"/>
      <c r="AE88" s="148"/>
      <c r="AF88" s="23"/>
      <c r="AG88" s="148"/>
      <c r="AH88" s="23"/>
      <c r="AI88" s="148"/>
      <c r="AJ88" s="23"/>
      <c r="AK88" s="148"/>
      <c r="AL88" s="23"/>
      <c r="AM88" s="148"/>
      <c r="AN88" s="148"/>
      <c r="AO88" s="148"/>
      <c r="AP88" s="23"/>
      <c r="AQ88" s="148"/>
      <c r="AR88" s="88"/>
      <c r="AS88" s="148"/>
      <c r="AT88" s="23"/>
      <c r="AU88" s="148"/>
      <c r="AV88" s="23"/>
      <c r="AW88" s="148"/>
      <c r="AX88" s="23"/>
      <c r="AY88" s="148"/>
      <c r="AZ88" s="23"/>
      <c r="BA88" s="148"/>
      <c r="BB88" s="23"/>
      <c r="BC88" s="148"/>
      <c r="BD88" s="23"/>
      <c r="BE88" s="148"/>
      <c r="BF88" s="0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 s="0"/>
      <c r="CN88" s="0"/>
      <c r="CO88" s="0"/>
      <c r="CP88" s="0"/>
      <c r="CQ88" s="0"/>
      <c r="CR88" s="0"/>
      <c r="CS88" s="0"/>
      <c r="CT88" s="0"/>
      <c r="CU88" s="0"/>
      <c r="CV88" s="0"/>
      <c r="CW88" s="0"/>
      <c r="CX88" s="0"/>
      <c r="CY88" s="0"/>
      <c r="CZ88" s="0"/>
      <c r="DA88" s="0"/>
      <c r="DB88" s="0"/>
      <c r="DC88" s="0"/>
      <c r="DD88" s="0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  <c r="GJ88" s="0"/>
      <c r="GK88" s="0"/>
      <c r="GL88" s="0"/>
      <c r="GM88" s="0"/>
      <c r="GN88" s="0"/>
      <c r="GO88" s="0"/>
      <c r="GP88" s="0"/>
      <c r="GQ88" s="0"/>
      <c r="GR88" s="0"/>
      <c r="GS88" s="0"/>
      <c r="GT88" s="0"/>
      <c r="GU88" s="0"/>
      <c r="GV88" s="0"/>
      <c r="GW88" s="0"/>
      <c r="GX88" s="0"/>
      <c r="GY88" s="0"/>
      <c r="GZ88" s="0"/>
      <c r="HA88" s="0"/>
      <c r="HB88" s="0"/>
      <c r="HC88" s="0"/>
      <c r="HD88" s="0"/>
      <c r="HE88" s="0"/>
      <c r="HF88" s="0"/>
      <c r="HG88" s="0"/>
      <c r="HH88" s="0"/>
      <c r="HI88" s="0"/>
      <c r="HJ88" s="0"/>
      <c r="HK88" s="0"/>
      <c r="HL88" s="0"/>
      <c r="HM88" s="0"/>
      <c r="HN88" s="0"/>
      <c r="HO88" s="0"/>
      <c r="HP88" s="0"/>
      <c r="HQ88" s="0"/>
      <c r="HR88" s="0"/>
      <c r="HS88" s="0"/>
      <c r="HT88" s="0"/>
      <c r="HU88" s="0"/>
      <c r="HV88" s="0"/>
      <c r="HW88" s="0"/>
      <c r="HX88" s="0"/>
      <c r="HY88" s="0"/>
      <c r="HZ88" s="0"/>
      <c r="IA88" s="0"/>
      <c r="IB88" s="0"/>
      <c r="IC88" s="0"/>
      <c r="ID88" s="0"/>
      <c r="IE88" s="0"/>
      <c r="IF88" s="0"/>
      <c r="IG88" s="0"/>
      <c r="IH88" s="0"/>
      <c r="II88" s="0"/>
      <c r="IJ88" s="0"/>
      <c r="IK88" s="0"/>
      <c r="IL88" s="0"/>
      <c r="IM88" s="0"/>
      <c r="IN88" s="0"/>
      <c r="IO88" s="0"/>
      <c r="IP88" s="0"/>
      <c r="IQ88" s="0"/>
      <c r="IR88" s="0"/>
      <c r="IS88" s="0"/>
      <c r="IT88" s="0"/>
      <c r="IU88" s="0"/>
      <c r="IV88" s="0"/>
      <c r="IW88" s="0"/>
      <c r="IX88" s="0"/>
      <c r="IY88" s="0"/>
      <c r="IZ88" s="0"/>
      <c r="JA88" s="0"/>
      <c r="JB88" s="0"/>
      <c r="JC88" s="0"/>
      <c r="JD88" s="0"/>
      <c r="JE88" s="0"/>
      <c r="JF88" s="0"/>
      <c r="JG88" s="0"/>
      <c r="JH88" s="0"/>
      <c r="JI88" s="0"/>
      <c r="JJ88" s="0"/>
      <c r="JK88" s="0"/>
      <c r="JL88" s="0"/>
      <c r="JM88" s="0"/>
      <c r="JN88" s="0"/>
      <c r="JO88" s="0"/>
      <c r="JP88" s="0"/>
      <c r="JQ88" s="0"/>
      <c r="JR88" s="0"/>
      <c r="JS88" s="0"/>
      <c r="JT88" s="0"/>
      <c r="JU88" s="0"/>
      <c r="JV88" s="0"/>
      <c r="JW88" s="0"/>
      <c r="JX88" s="0"/>
      <c r="JY88" s="0"/>
      <c r="JZ88" s="0"/>
      <c r="KA88" s="0"/>
      <c r="KB88" s="0"/>
      <c r="KC88" s="0"/>
      <c r="KD88" s="0"/>
      <c r="KE88" s="0"/>
      <c r="KF88" s="0"/>
      <c r="KG88" s="0"/>
      <c r="KH88" s="0"/>
      <c r="KI88" s="0"/>
      <c r="KJ88" s="0"/>
      <c r="KK88" s="0"/>
      <c r="KL88" s="0"/>
      <c r="KM88" s="0"/>
      <c r="KN88" s="0"/>
      <c r="KO88" s="0"/>
      <c r="KP88" s="0"/>
      <c r="KQ88" s="0"/>
      <c r="KR88" s="0"/>
      <c r="KS88" s="0"/>
      <c r="KT88" s="0"/>
      <c r="KU88" s="0"/>
      <c r="KV88" s="0"/>
      <c r="KW88" s="0"/>
      <c r="KX88" s="0"/>
      <c r="KY88" s="0"/>
      <c r="KZ88" s="0"/>
      <c r="LA88" s="0"/>
      <c r="LB88" s="0"/>
      <c r="LC88" s="0"/>
      <c r="LD88" s="0"/>
      <c r="LE88" s="0"/>
      <c r="LF88" s="0"/>
      <c r="LG88" s="0"/>
      <c r="LH88" s="0"/>
      <c r="LI88" s="0"/>
      <c r="LJ88" s="0"/>
      <c r="LK88" s="0"/>
      <c r="LL88" s="0"/>
      <c r="LM88" s="0"/>
      <c r="LN88" s="0"/>
      <c r="LO88" s="0"/>
      <c r="LP88" s="0"/>
      <c r="LQ88" s="0"/>
      <c r="LR88" s="0"/>
      <c r="LS88" s="0"/>
      <c r="LT88" s="0"/>
      <c r="LU88" s="0"/>
      <c r="LV88" s="0"/>
      <c r="LW88" s="0"/>
      <c r="LX88" s="0"/>
      <c r="LY88" s="0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customFormat="false" ht="21.2" hidden="false" customHeight="true" outlineLevel="0" collapsed="false">
      <c r="A89" s="0"/>
      <c r="B89" s="0"/>
      <c r="C89" s="155" t="s">
        <v>131</v>
      </c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8"/>
      <c r="R89" s="158"/>
      <c r="S89" s="158"/>
      <c r="T89" s="159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48"/>
      <c r="AL89" s="73"/>
      <c r="AM89" s="148"/>
      <c r="AN89" s="148"/>
      <c r="AO89" s="148"/>
      <c r="AP89" s="73"/>
      <c r="AQ89" s="148"/>
      <c r="AR89" s="88"/>
      <c r="AS89" s="148"/>
      <c r="AT89" s="73"/>
      <c r="AU89" s="148"/>
      <c r="AV89" s="73"/>
      <c r="AW89" s="148"/>
      <c r="AX89" s="73"/>
      <c r="AY89" s="148"/>
      <c r="AZ89" s="73"/>
      <c r="BA89" s="148"/>
      <c r="BB89" s="73"/>
      <c r="BC89" s="148"/>
      <c r="BD89" s="73"/>
      <c r="BE89" s="148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  <c r="IX89" s="0"/>
      <c r="IY89" s="0"/>
      <c r="IZ89" s="0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r="91" customFormat="false" ht="16.5" hidden="false" customHeight="false" outlineLevel="0" collapsed="false"/>
    <row r="92" customFormat="false" ht="12.95" hidden="false" customHeight="true" outlineLevel="0" collapsed="false"/>
    <row r="93" customFormat="false" ht="16.5" hidden="false" customHeight="false" outlineLevel="0" collapsed="false"/>
  </sheetData>
  <mergeCells count="11">
    <mergeCell ref="B4:BM4"/>
    <mergeCell ref="B6:BM6"/>
    <mergeCell ref="B8:BM8"/>
    <mergeCell ref="U11:AA11"/>
    <mergeCell ref="BG11:BM11"/>
    <mergeCell ref="E12:S12"/>
    <mergeCell ref="AC12:AQ12"/>
    <mergeCell ref="AS12:BE12"/>
    <mergeCell ref="A30:A33"/>
    <mergeCell ref="C74:P74"/>
    <mergeCell ref="C89:P89"/>
  </mergeCells>
  <printOptions headings="false" gridLines="false" gridLinesSet="true" horizontalCentered="false" verticalCentered="false"/>
  <pageMargins left="0.75" right="0.25" top="0.25" bottom="0.2" header="0.511805555555555" footer="0.2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&amp;L&amp;"Times New Roman,Regular"&amp;12See accompanying notes to financial statements.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52"/>
  <sheetViews>
    <sheetView windowProtection="false" showFormulas="false" showGridLines="false" showRowColHeaders="true" showZeros="true" rightToLeft="false" tabSelected="false" showOutlineSymbols="true" defaultGridColor="true" view="normal" topLeftCell="A12" colorId="64" zoomScale="100" zoomScaleNormal="100" zoomScalePageLayoutView="100" workbookViewId="0">
      <selection pane="topLeft" activeCell="H22" activeCellId="0" sqref="H22"/>
    </sheetView>
  </sheetViews>
  <sheetFormatPr defaultRowHeight="12.75"/>
  <cols>
    <col collapsed="false" hidden="false" max="7" min="1" style="0" width="2.39285714285714"/>
    <col collapsed="false" hidden="false" max="8" min="8" style="0" width="40.8673469387755"/>
    <col collapsed="false" hidden="false" max="9" min="9" style="0" width="2.72448979591837"/>
    <col collapsed="false" hidden="false" max="10" min="10" style="0" width="4.13265306122449"/>
    <col collapsed="false" hidden="false" max="11" min="11" style="0" width="14.0051020408163"/>
    <col collapsed="false" hidden="false" max="12" min="12" style="0" width="3.60204081632653"/>
    <col collapsed="false" hidden="false" max="13" min="13" style="0" width="14.3979591836735"/>
    <col collapsed="false" hidden="true" max="15" min="14" style="0" width="0"/>
    <col collapsed="false" hidden="false" max="16" min="16" style="0" width="11.8622448979592"/>
    <col collapsed="false" hidden="false" max="17" min="17" style="0" width="12.4030612244898"/>
    <col collapsed="false" hidden="false" max="18" min="18" style="0" width="10.8622448979592"/>
    <col collapsed="false" hidden="false" max="20" min="19" style="0" width="13.5969387755102"/>
    <col collapsed="false" hidden="false" max="1025" min="21" style="0" width="8.6734693877551"/>
  </cols>
  <sheetData>
    <row r="1" customFormat="false" ht="15.75" hidden="false" customHeight="true" outlineLevel="0" collapsed="false">
      <c r="J1" s="2"/>
    </row>
    <row r="2" customFormat="false" ht="15.75" hidden="false" customHeight="true" outlineLevel="0" collapsed="false">
      <c r="J2" s="2"/>
    </row>
    <row r="3" customFormat="false" ht="15.75" hidden="false" customHeight="true" outlineLevel="0" collapsed="false">
      <c r="J3" s="2"/>
    </row>
    <row r="4" s="5" customFormat="true" ht="17.25" hidden="false" customHeight="false" outlineLevel="0" collapsed="false">
      <c r="A4" s="176" t="s">
        <v>0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7"/>
      <c r="O4" s="177"/>
    </row>
    <row r="5" customFormat="false" ht="14.1" hidden="false" customHeight="true" outlineLevel="0" collapsed="false">
      <c r="A5" s="178"/>
      <c r="B5" s="178"/>
      <c r="C5" s="178"/>
      <c r="D5" s="178"/>
      <c r="E5" s="178"/>
      <c r="F5" s="178"/>
      <c r="G5" s="178"/>
      <c r="H5" s="179"/>
      <c r="I5" s="178"/>
      <c r="J5" s="178"/>
      <c r="K5" s="178"/>
      <c r="L5" s="178"/>
      <c r="M5" s="178"/>
    </row>
    <row r="6" customFormat="false" ht="17.25" hidden="false" customHeight="false" outlineLevel="0" collapsed="false">
      <c r="A6" s="176" t="s">
        <v>140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7"/>
      <c r="O6" s="177"/>
    </row>
    <row r="7" s="8" customFormat="true" ht="14.1" hidden="false" customHeight="true" outlineLevel="0" collapsed="false">
      <c r="A7" s="180"/>
      <c r="B7" s="180"/>
      <c r="C7" s="180"/>
      <c r="D7" s="180"/>
      <c r="E7" s="180"/>
      <c r="F7" s="180"/>
      <c r="G7" s="180"/>
      <c r="H7" s="181"/>
      <c r="I7" s="180"/>
      <c r="J7" s="180"/>
      <c r="K7" s="180"/>
      <c r="L7" s="180"/>
      <c r="M7" s="180"/>
    </row>
    <row r="8" customFormat="false" ht="17.65" hidden="false" customHeight="false" outlineLevel="0" collapsed="false">
      <c r="A8" s="182" t="s">
        <v>133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3"/>
      <c r="O8" s="183"/>
    </row>
    <row r="9" customFormat="false" ht="15.75" hidden="false" customHeight="true" outlineLevel="0" collapsed="false">
      <c r="A9" s="184"/>
      <c r="B9" s="184"/>
      <c r="C9" s="184"/>
      <c r="D9" s="184"/>
      <c r="E9" s="184"/>
      <c r="F9" s="184"/>
      <c r="G9" s="184"/>
      <c r="H9" s="184"/>
      <c r="I9" s="184"/>
      <c r="J9" s="14"/>
      <c r="K9" s="184"/>
      <c r="L9" s="184"/>
      <c r="M9" s="184"/>
      <c r="N9" s="184"/>
      <c r="O9" s="184"/>
    </row>
    <row r="10" customFormat="false" ht="15.75" hidden="false" customHeight="true" outlineLevel="0" collapsed="false">
      <c r="A10" s="184"/>
      <c r="B10" s="184"/>
      <c r="C10" s="184"/>
      <c r="D10" s="184"/>
      <c r="E10" s="184"/>
      <c r="F10" s="184"/>
      <c r="G10" s="184"/>
      <c r="H10" s="184"/>
      <c r="I10" s="184"/>
      <c r="J10" s="14"/>
      <c r="K10" s="184"/>
      <c r="L10" s="184"/>
      <c r="M10" s="184"/>
      <c r="N10" s="184"/>
      <c r="O10" s="184"/>
    </row>
    <row r="11" customFormat="false" ht="15.75" hidden="false" customHeight="true" outlineLevel="0" collapsed="false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customFormat="false" ht="15.4" hidden="false" customHeight="false" outlineLevel="0" collapsed="false">
      <c r="A12" s="2"/>
      <c r="B12" s="2"/>
      <c r="C12" s="2"/>
      <c r="D12" s="2"/>
      <c r="E12" s="2"/>
      <c r="F12" s="2"/>
      <c r="G12" s="2"/>
      <c r="H12" s="2"/>
      <c r="I12" s="2"/>
      <c r="J12" s="2"/>
      <c r="K12" s="9" t="n">
        <v>43465</v>
      </c>
      <c r="L12" s="2"/>
      <c r="M12" s="9" t="n">
        <v>43100</v>
      </c>
      <c r="N12" s="2"/>
      <c r="O12" s="11" t="n">
        <v>2003</v>
      </c>
    </row>
    <row r="13" customFormat="false" ht="15.4" hidden="false" customHeight="false" outlineLevel="0" collapsed="false">
      <c r="A13" s="21" t="s">
        <v>141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customFormat="false" ht="15.4" hidden="false" customHeight="false" outlineLevel="0" collapsed="false">
      <c r="A14" s="2"/>
      <c r="B14" s="2" t="s">
        <v>81</v>
      </c>
      <c r="C14" s="2"/>
      <c r="D14" s="2"/>
      <c r="E14" s="2"/>
      <c r="F14" s="2"/>
      <c r="G14" s="2"/>
      <c r="H14" s="2"/>
      <c r="I14" s="2"/>
      <c r="J14" s="2"/>
      <c r="K14" s="91" t="n">
        <f aca="false">SUM('Cash Flow Wkst'!D63:D64)</f>
        <v>15875777</v>
      </c>
      <c r="L14" s="2"/>
      <c r="M14" s="91" t="n">
        <f aca="false">'Stmt of Activities'!AG32</f>
        <v>0</v>
      </c>
      <c r="N14" s="2"/>
      <c r="O14" s="91" t="n">
        <v>-919241</v>
      </c>
      <c r="Q14" s="185"/>
    </row>
    <row r="15" customFormat="false" ht="15.4" hidden="false" customHeight="false" outlineLevel="0" collapsed="false">
      <c r="A15" s="2"/>
      <c r="B15" s="2" t="s">
        <v>142</v>
      </c>
      <c r="C15" s="2"/>
      <c r="D15" s="2"/>
      <c r="E15" s="2"/>
      <c r="F15" s="2"/>
      <c r="G15" s="2"/>
      <c r="H15" s="2"/>
      <c r="I15" s="2"/>
      <c r="J15" s="2"/>
      <c r="K15" s="23"/>
      <c r="L15" s="2"/>
      <c r="M15" s="23"/>
      <c r="N15" s="2"/>
      <c r="O15" s="23"/>
    </row>
    <row r="16" customFormat="false" ht="15.4" hidden="false" customHeight="false" outlineLevel="0" collapsed="false">
      <c r="A16" s="2"/>
      <c r="B16" s="2"/>
      <c r="C16" s="2" t="s">
        <v>143</v>
      </c>
      <c r="D16" s="2"/>
      <c r="E16" s="2"/>
      <c r="F16" s="2"/>
      <c r="G16" s="2"/>
      <c r="H16" s="2"/>
      <c r="I16" s="2"/>
      <c r="J16" s="2"/>
      <c r="K16" s="23"/>
      <c r="L16" s="2"/>
      <c r="M16" s="23"/>
      <c r="N16" s="2"/>
      <c r="O16" s="23"/>
    </row>
    <row r="17" customFormat="false" ht="15.4" hidden="false" customHeight="false" outlineLevel="0" collapsed="false">
      <c r="A17" s="2"/>
      <c r="B17" s="2"/>
      <c r="C17" s="2"/>
      <c r="D17" s="2" t="s">
        <v>125</v>
      </c>
      <c r="E17" s="2"/>
      <c r="F17" s="2"/>
      <c r="G17" s="2"/>
      <c r="H17" s="2"/>
      <c r="I17" s="2"/>
      <c r="J17" s="2"/>
      <c r="K17" s="88" t="n">
        <f aca="false">-'Cash Flow Wkst'!F54</f>
        <v>45762</v>
      </c>
      <c r="L17" s="2"/>
      <c r="M17" s="88" t="n">
        <v>46555</v>
      </c>
      <c r="N17" s="2"/>
      <c r="O17" s="88" t="n">
        <v>74532</v>
      </c>
    </row>
    <row r="18" customFormat="false" ht="15.4" hidden="false" customHeight="false" outlineLevel="0" collapsed="false">
      <c r="A18" s="2"/>
      <c r="B18" s="2"/>
      <c r="C18" s="2"/>
      <c r="D18" s="2" t="s">
        <v>144</v>
      </c>
      <c r="E18" s="2"/>
      <c r="F18" s="2"/>
      <c r="G18" s="2"/>
      <c r="H18" s="2"/>
      <c r="I18" s="2"/>
      <c r="J18" s="2"/>
      <c r="K18" s="88" t="n">
        <f aca="false">-'Cash Flow Wkst'!H53</f>
        <v>712273</v>
      </c>
      <c r="L18" s="2"/>
      <c r="M18" s="88" t="n">
        <v>-557154</v>
      </c>
      <c r="N18" s="2"/>
      <c r="O18" s="88" t="n">
        <v>-334414</v>
      </c>
      <c r="R18" s="186" t="n">
        <f aca="false">K18+'Stmt of Activities'!O22</f>
        <v>0</v>
      </c>
      <c r="S18" s="187" t="n">
        <f aca="false">M18+'Stmt of Activities'!AC22</f>
        <v>-557154</v>
      </c>
    </row>
    <row r="19" customFormat="false" ht="15.4" hidden="true" customHeight="false" outlineLevel="0" collapsed="false">
      <c r="A19" s="2"/>
      <c r="B19" s="2"/>
      <c r="C19" s="2"/>
      <c r="D19" s="2" t="s">
        <v>145</v>
      </c>
      <c r="E19" s="2"/>
      <c r="F19" s="2"/>
      <c r="G19" s="2"/>
      <c r="H19" s="2"/>
      <c r="I19" s="2"/>
      <c r="J19" s="2"/>
      <c r="K19" s="31" t="n">
        <f aca="false">-'Cash Flow Wkst'!B28</f>
        <v>0</v>
      </c>
      <c r="L19" s="2"/>
      <c r="M19" s="188" t="n">
        <v>0</v>
      </c>
      <c r="N19" s="2"/>
      <c r="O19" s="88" t="n">
        <v>107</v>
      </c>
    </row>
    <row r="20" customFormat="false" ht="15.4" hidden="false" customHeight="false" outlineLevel="0" collapsed="false">
      <c r="A20" s="2"/>
      <c r="B20" s="2"/>
      <c r="C20" s="2"/>
      <c r="D20" s="2" t="s">
        <v>146</v>
      </c>
      <c r="E20" s="2"/>
      <c r="F20" s="2"/>
      <c r="G20" s="2"/>
      <c r="H20" s="2"/>
      <c r="I20" s="2"/>
      <c r="J20" s="2" t="s">
        <v>3</v>
      </c>
      <c r="K20" s="23"/>
      <c r="L20" s="2"/>
      <c r="M20" s="23"/>
      <c r="N20" s="2"/>
      <c r="O20" s="23"/>
    </row>
    <row r="21" customFormat="false" ht="15.4" hidden="false" customHeight="false" outlineLevel="0" collapsed="false">
      <c r="A21" s="2"/>
      <c r="B21" s="2"/>
      <c r="C21" s="2"/>
      <c r="D21" s="2"/>
      <c r="E21" s="2" t="s">
        <v>24</v>
      </c>
      <c r="F21" s="2"/>
      <c r="G21" s="2"/>
      <c r="H21" s="2"/>
      <c r="I21" s="2"/>
      <c r="J21" s="2"/>
      <c r="K21" s="31" t="n">
        <f aca="false">-'Cash Flow Wkst'!D46</f>
        <v>-5834</v>
      </c>
      <c r="L21" s="2"/>
      <c r="M21" s="88" t="n">
        <v>-816</v>
      </c>
      <c r="N21" s="2"/>
      <c r="O21" s="88" t="n">
        <v>-9456</v>
      </c>
      <c r="Q21" s="189"/>
    </row>
    <row r="22" customFormat="false" ht="15.4" hidden="false" customHeight="false" outlineLevel="0" collapsed="false">
      <c r="A22" s="2"/>
      <c r="B22" s="2"/>
      <c r="C22" s="2"/>
      <c r="D22" s="2"/>
      <c r="E22" s="2" t="s">
        <v>147</v>
      </c>
      <c r="F22" s="2"/>
      <c r="G22" s="2"/>
      <c r="H22" s="2"/>
      <c r="I22" s="2"/>
      <c r="J22" s="2"/>
      <c r="K22" s="88" t="n">
        <f aca="false">-'Cash Flow Wkst'!D47</f>
        <v>-1669459</v>
      </c>
      <c r="L22" s="2"/>
      <c r="M22" s="88" t="n">
        <v>-229155</v>
      </c>
      <c r="N22" s="2"/>
      <c r="O22" s="88" t="n">
        <v>-89309</v>
      </c>
    </row>
    <row r="23" customFormat="false" ht="15.4" hidden="false" customHeight="false" outlineLevel="0" collapsed="false">
      <c r="A23" s="2"/>
      <c r="B23" s="2"/>
      <c r="C23" s="2"/>
      <c r="D23" s="2"/>
      <c r="E23" s="2" t="s">
        <v>26</v>
      </c>
      <c r="F23" s="2"/>
      <c r="G23" s="2"/>
      <c r="H23" s="2"/>
      <c r="I23" s="2"/>
      <c r="J23" s="2"/>
      <c r="K23" s="88" t="n">
        <f aca="false">-'Cash Flow Wkst'!D48</f>
        <v>-26369</v>
      </c>
      <c r="L23" s="2"/>
      <c r="M23" s="88" t="n">
        <v>5357</v>
      </c>
      <c r="N23" s="2"/>
      <c r="O23" s="37" t="n">
        <v>0</v>
      </c>
    </row>
    <row r="24" customFormat="false" ht="15.4" hidden="false" customHeight="false" outlineLevel="0" collapsed="false">
      <c r="A24" s="2"/>
      <c r="B24" s="2"/>
      <c r="C24" s="2"/>
      <c r="D24" s="2"/>
      <c r="E24" s="2" t="s">
        <v>28</v>
      </c>
      <c r="F24" s="2"/>
      <c r="G24" s="2"/>
      <c r="H24" s="2"/>
      <c r="I24" s="2"/>
      <c r="J24" s="2"/>
      <c r="K24" s="188" t="n">
        <f aca="false">-'Cash Flow Wkst'!D50</f>
        <v>-5393</v>
      </c>
      <c r="L24" s="2"/>
      <c r="M24" s="31" t="n">
        <v>-38192</v>
      </c>
      <c r="N24" s="2"/>
      <c r="O24" s="88" t="n">
        <v>23334</v>
      </c>
    </row>
    <row r="25" customFormat="false" ht="15.4" hidden="false" customHeight="false" outlineLevel="0" collapsed="false">
      <c r="A25" s="2"/>
      <c r="B25" s="2"/>
      <c r="C25" s="2"/>
      <c r="D25" s="2"/>
      <c r="E25" s="2" t="s">
        <v>29</v>
      </c>
      <c r="F25" s="2"/>
      <c r="G25" s="2"/>
      <c r="H25" s="2"/>
      <c r="I25" s="2"/>
      <c r="J25" s="2"/>
      <c r="K25" s="88" t="n">
        <f aca="false">-'Cash Flow Wkst'!D51</f>
        <v>-181456</v>
      </c>
      <c r="L25" s="2"/>
      <c r="M25" s="88" t="n">
        <v>77653</v>
      </c>
      <c r="N25" s="2"/>
      <c r="O25" s="88" t="n">
        <v>14961</v>
      </c>
    </row>
    <row r="26" customFormat="false" ht="15.4" hidden="false" customHeight="false" outlineLevel="0" collapsed="false">
      <c r="A26" s="2"/>
      <c r="B26" s="2"/>
      <c r="C26" s="2"/>
      <c r="D26" s="2" t="s">
        <v>148</v>
      </c>
      <c r="E26" s="2"/>
      <c r="F26" s="2"/>
      <c r="G26" s="2"/>
      <c r="H26" s="2"/>
      <c r="I26" s="2"/>
      <c r="J26" s="2"/>
      <c r="K26" s="88"/>
      <c r="L26" s="2"/>
      <c r="M26" s="88"/>
      <c r="N26" s="2"/>
      <c r="O26" s="88"/>
    </row>
    <row r="27" customFormat="false" ht="15.4" hidden="false" customHeight="false" outlineLevel="0" collapsed="false">
      <c r="A27" s="2"/>
      <c r="B27" s="2"/>
      <c r="C27" s="2"/>
      <c r="D27" s="2"/>
      <c r="E27" s="2" t="s">
        <v>37</v>
      </c>
      <c r="F27" s="2"/>
      <c r="G27" s="2"/>
      <c r="H27" s="2"/>
      <c r="I27" s="2"/>
      <c r="J27" s="2"/>
      <c r="K27" s="31" t="n">
        <f aca="false">'Cash Flow Wkst'!D56</f>
        <v>399722</v>
      </c>
      <c r="L27" s="2"/>
      <c r="M27" s="31" t="n">
        <v>129846</v>
      </c>
      <c r="N27" s="2"/>
      <c r="O27" s="31" t="n">
        <v>56587</v>
      </c>
      <c r="U27" s="190"/>
      <c r="W27" s="190"/>
    </row>
    <row r="28" customFormat="false" ht="15.4" hidden="false" customHeight="false" outlineLevel="0" collapsed="false">
      <c r="A28" s="2"/>
      <c r="B28" s="2"/>
      <c r="C28" s="2"/>
      <c r="D28" s="2"/>
      <c r="E28" s="2" t="s">
        <v>149</v>
      </c>
      <c r="F28" s="2"/>
      <c r="G28" s="2"/>
      <c r="H28" s="2"/>
      <c r="I28" s="2"/>
      <c r="J28" s="2"/>
      <c r="K28" s="31" t="n">
        <f aca="false">'Cash Flow Wkst'!D59</f>
        <v>1481266</v>
      </c>
      <c r="L28" s="2"/>
      <c r="M28" s="31" t="n">
        <v>-46502</v>
      </c>
      <c r="N28" s="2"/>
      <c r="O28" s="31" t="n">
        <v>839020</v>
      </c>
    </row>
    <row r="29" customFormat="false" ht="15.4" hidden="false" customHeight="false" outlineLevel="0" collapsed="false">
      <c r="A29" s="2"/>
      <c r="B29" s="2"/>
      <c r="C29" s="2"/>
      <c r="D29" s="2"/>
      <c r="E29" s="2" t="s">
        <v>39</v>
      </c>
      <c r="F29" s="2"/>
      <c r="G29" s="2"/>
      <c r="H29" s="2"/>
      <c r="I29" s="2"/>
      <c r="J29" s="2"/>
      <c r="K29" s="31" t="n">
        <f aca="false">'Cash Flow Wkst'!D60</f>
        <v>11801</v>
      </c>
      <c r="L29" s="2"/>
      <c r="M29" s="31" t="n">
        <v>28374</v>
      </c>
      <c r="N29" s="2"/>
      <c r="O29" s="31"/>
    </row>
    <row r="30" customFormat="false" ht="15.4" hidden="false" customHeight="false" outlineLevel="0" collapsed="false">
      <c r="A30" s="2"/>
      <c r="B30" s="2"/>
      <c r="C30" s="2"/>
      <c r="D30" s="2"/>
      <c r="E30" s="2" t="s">
        <v>44</v>
      </c>
      <c r="F30" s="2"/>
      <c r="G30" s="2"/>
      <c r="H30" s="2"/>
      <c r="I30" s="2"/>
      <c r="J30" s="2"/>
      <c r="K30" s="31" t="n">
        <f aca="false">'Cash Flow Wkst'!D61</f>
        <v>118478</v>
      </c>
      <c r="L30" s="2"/>
      <c r="M30" s="31" t="n">
        <v>-41944</v>
      </c>
      <c r="N30" s="2"/>
      <c r="O30" s="31"/>
    </row>
    <row r="31" customFormat="false" ht="15.4" hidden="true" customHeight="false" outlineLevel="0" collapsed="false">
      <c r="A31" s="2"/>
      <c r="B31" s="2"/>
      <c r="C31" s="2"/>
      <c r="D31" s="2"/>
      <c r="E31" s="2" t="s">
        <v>40</v>
      </c>
      <c r="F31" s="2"/>
      <c r="G31" s="2"/>
      <c r="H31" s="2"/>
      <c r="I31" s="2"/>
      <c r="J31" s="2"/>
      <c r="K31" s="31" t="n">
        <f aca="false">-'Cash Flow Wkst'!D58</f>
        <v>0</v>
      </c>
      <c r="L31" s="2"/>
      <c r="M31" s="31" t="n">
        <v>0</v>
      </c>
      <c r="N31" s="2"/>
      <c r="O31" s="31"/>
    </row>
    <row r="32" customFormat="false" ht="17.65" hidden="false" customHeight="false" outlineLevel="0" collapsed="false">
      <c r="A32" s="2"/>
      <c r="B32" s="2"/>
      <c r="C32" s="2"/>
      <c r="D32" s="2"/>
      <c r="E32" s="2" t="s">
        <v>45</v>
      </c>
      <c r="F32" s="2"/>
      <c r="G32" s="2"/>
      <c r="H32" s="2"/>
      <c r="I32" s="2"/>
      <c r="J32" s="2"/>
      <c r="K32" s="191" t="n">
        <f aca="false">'Cash Flow Wkst'!D62</f>
        <v>703984</v>
      </c>
      <c r="L32" s="2"/>
      <c r="M32" s="191" t="n">
        <v>65621</v>
      </c>
      <c r="N32" s="2"/>
      <c r="O32" s="191" t="n">
        <v>-2084</v>
      </c>
      <c r="U32" s="72"/>
      <c r="V32" s="72"/>
      <c r="W32" s="72"/>
    </row>
    <row r="33" customFormat="false" ht="17.65" hidden="false" customHeight="false" outlineLevel="0" collapsed="false">
      <c r="A33" s="2"/>
      <c r="B33" s="2"/>
      <c r="C33" s="2"/>
      <c r="D33" s="2"/>
      <c r="E33" s="2"/>
      <c r="F33" s="2"/>
      <c r="G33" s="2" t="s">
        <v>150</v>
      </c>
      <c r="H33" s="2"/>
      <c r="I33" s="2"/>
      <c r="J33" s="2"/>
      <c r="K33" s="191" t="n">
        <f aca="false">SUM(K14:K32)</f>
        <v>17460552</v>
      </c>
      <c r="L33" s="2"/>
      <c r="M33" s="191" t="n">
        <f aca="false">SUM(M14:M32)</f>
        <v>-560357</v>
      </c>
      <c r="N33" s="2"/>
      <c r="O33" s="191" t="n">
        <f aca="false">SUM(O14:O32)</f>
        <v>-345963</v>
      </c>
      <c r="U33" s="72"/>
      <c r="V33" s="72"/>
      <c r="W33" s="72"/>
    </row>
    <row r="34" customFormat="false" ht="15" hidden="false" customHeight="true" outlineLevel="0" collapsed="false">
      <c r="A34" s="2"/>
      <c r="B34" s="2"/>
      <c r="C34" s="2"/>
      <c r="D34" s="2"/>
      <c r="E34" s="2"/>
      <c r="F34" s="2"/>
      <c r="G34" s="2"/>
      <c r="H34" s="2"/>
      <c r="I34" s="2"/>
      <c r="J34" s="2"/>
      <c r="K34" s="23"/>
      <c r="L34" s="2"/>
      <c r="M34" s="23"/>
      <c r="N34" s="2"/>
      <c r="O34" s="23"/>
      <c r="U34" s="72"/>
      <c r="V34" s="72"/>
      <c r="W34" s="72"/>
    </row>
    <row r="35" customFormat="false" ht="15.4" hidden="false" customHeight="false" outlineLevel="0" collapsed="false">
      <c r="A35" s="21" t="s">
        <v>151</v>
      </c>
      <c r="B35" s="2"/>
      <c r="C35" s="2"/>
      <c r="D35" s="2"/>
      <c r="E35" s="2"/>
      <c r="F35" s="2"/>
      <c r="G35" s="2"/>
      <c r="H35" s="2"/>
      <c r="I35" s="2"/>
      <c r="J35" s="2"/>
      <c r="K35" s="23"/>
      <c r="L35" s="2"/>
      <c r="M35" s="23"/>
      <c r="N35" s="2"/>
      <c r="O35" s="23"/>
      <c r="U35" s="72"/>
      <c r="V35" s="72"/>
      <c r="W35" s="72"/>
    </row>
    <row r="36" customFormat="false" ht="15.4" hidden="true" customHeight="false" outlineLevel="0" collapsed="false">
      <c r="A36" s="2"/>
      <c r="B36" s="2" t="s">
        <v>152</v>
      </c>
      <c r="C36" s="2"/>
      <c r="D36" s="2"/>
      <c r="E36" s="2"/>
      <c r="F36" s="2"/>
      <c r="G36" s="2"/>
      <c r="H36" s="2"/>
      <c r="I36" s="2"/>
      <c r="J36" s="2"/>
      <c r="K36" s="31" t="n">
        <v>0</v>
      </c>
      <c r="L36" s="2"/>
      <c r="M36" s="37" t="n">
        <v>0</v>
      </c>
      <c r="N36" s="2"/>
      <c r="O36" s="88" t="n">
        <v>-22944</v>
      </c>
      <c r="P36" s="190"/>
      <c r="U36" s="89"/>
      <c r="V36" s="72"/>
      <c r="W36" s="89"/>
    </row>
    <row r="37" customFormat="false" ht="15.4" hidden="false" customHeight="false" outlineLevel="0" collapsed="false">
      <c r="A37" s="2"/>
      <c r="B37" s="2" t="s">
        <v>153</v>
      </c>
      <c r="C37" s="2"/>
      <c r="D37" s="2"/>
      <c r="E37" s="2"/>
      <c r="F37" s="2"/>
      <c r="G37" s="2"/>
      <c r="H37" s="2"/>
      <c r="I37" s="2"/>
      <c r="J37" s="2"/>
      <c r="K37" s="88" t="n">
        <f aca="false">-('Cash Flow Wkst'!G53-'Cash Flow Wkst'!D57)</f>
        <v>-9404595</v>
      </c>
      <c r="L37" s="2"/>
      <c r="M37" s="88" t="n">
        <v>-5388569</v>
      </c>
      <c r="N37" s="2"/>
      <c r="O37" s="88" t="n">
        <v>-880</v>
      </c>
      <c r="U37" s="72"/>
      <c r="V37" s="72"/>
      <c r="W37" s="72"/>
    </row>
    <row r="38" customFormat="false" ht="17.65" hidden="false" customHeight="false" outlineLevel="0" collapsed="false">
      <c r="A38" s="2"/>
      <c r="B38" s="2" t="s">
        <v>154</v>
      </c>
      <c r="C38" s="2"/>
      <c r="D38" s="2"/>
      <c r="E38" s="2"/>
      <c r="F38" s="2"/>
      <c r="G38" s="2"/>
      <c r="H38" s="2"/>
      <c r="I38" s="2"/>
      <c r="J38" s="2"/>
      <c r="K38" s="100" t="n">
        <f aca="false">-'Cash Flow Wkst'!I53</f>
        <v>8203967.24</v>
      </c>
      <c r="L38" s="192"/>
      <c r="M38" s="100" t="n">
        <v>3827808</v>
      </c>
      <c r="N38" s="2"/>
      <c r="O38" s="88" t="n">
        <v>428862</v>
      </c>
      <c r="U38" s="72"/>
      <c r="V38" s="72"/>
      <c r="W38" s="72"/>
    </row>
    <row r="39" customFormat="false" ht="17.65" hidden="true" customHeight="false" outlineLevel="0" collapsed="false">
      <c r="A39" s="2"/>
      <c r="B39" s="2" t="s">
        <v>155</v>
      </c>
      <c r="C39" s="2"/>
      <c r="D39" s="2"/>
      <c r="E39" s="2"/>
      <c r="F39" s="2"/>
      <c r="G39" s="2"/>
      <c r="H39" s="2"/>
      <c r="I39" s="2"/>
      <c r="J39" s="2"/>
      <c r="K39" s="100" t="n">
        <v>0</v>
      </c>
      <c r="L39" s="192"/>
      <c r="M39" s="100" t="n">
        <v>0</v>
      </c>
      <c r="N39" s="2"/>
      <c r="O39" s="88"/>
      <c r="P39" s="193"/>
      <c r="U39" s="72"/>
      <c r="V39" s="72"/>
      <c r="W39" s="72"/>
    </row>
    <row r="40" customFormat="false" ht="17.65" hidden="false" customHeight="false" outlineLevel="0" collapsed="false">
      <c r="A40" s="2"/>
      <c r="B40" s="2"/>
      <c r="C40" s="2"/>
      <c r="D40" s="2"/>
      <c r="E40" s="2"/>
      <c r="F40" s="2"/>
      <c r="G40" s="2" t="s">
        <v>156</v>
      </c>
      <c r="H40" s="2"/>
      <c r="I40" s="2"/>
      <c r="J40" s="2"/>
      <c r="K40" s="191" t="n">
        <f aca="false">SUM(K36:K39)</f>
        <v>-1200627.76</v>
      </c>
      <c r="L40" s="2"/>
      <c r="M40" s="191" t="n">
        <f aca="false">SUM(M36:M39)</f>
        <v>-1560761</v>
      </c>
      <c r="N40" s="2"/>
      <c r="O40" s="191" t="n">
        <f aca="false">SUM(O36:O38)</f>
        <v>405038</v>
      </c>
      <c r="U40" s="72"/>
      <c r="V40" s="72"/>
      <c r="W40" s="72"/>
    </row>
    <row r="41" customFormat="false" ht="15" hidden="false" customHeight="true" outlineLevel="0" collapsed="false">
      <c r="A41" s="2"/>
      <c r="B41" s="2"/>
      <c r="C41" s="2"/>
      <c r="D41" s="2"/>
      <c r="E41" s="2"/>
      <c r="F41" s="2"/>
      <c r="G41" s="2"/>
      <c r="H41" s="2"/>
      <c r="I41" s="2"/>
      <c r="J41" s="2"/>
      <c r="K41" s="194"/>
      <c r="L41" s="2"/>
      <c r="M41" s="194"/>
      <c r="N41" s="2"/>
      <c r="O41" s="194"/>
      <c r="U41" s="72"/>
      <c r="V41" s="72"/>
      <c r="W41" s="72"/>
    </row>
    <row r="42" customFormat="false" ht="15.4" hidden="false" customHeight="false" outlineLevel="0" collapsed="false">
      <c r="A42" s="21" t="s">
        <v>157</v>
      </c>
      <c r="B42" s="2"/>
      <c r="C42" s="2"/>
      <c r="D42" s="2"/>
      <c r="E42" s="2"/>
      <c r="F42" s="2"/>
      <c r="G42" s="2"/>
      <c r="H42" s="2"/>
      <c r="I42" s="2"/>
      <c r="J42" s="2"/>
      <c r="K42" s="195" t="n">
        <f aca="false">+K33+K40</f>
        <v>16259924.24</v>
      </c>
      <c r="L42" s="2"/>
      <c r="M42" s="195" t="n">
        <f aca="false">+M33+M40</f>
        <v>-2121118</v>
      </c>
      <c r="N42" s="2"/>
      <c r="O42" s="195" t="n">
        <f aca="false">+O33+O40</f>
        <v>59075</v>
      </c>
      <c r="U42" s="72"/>
      <c r="V42" s="72"/>
      <c r="W42" s="72"/>
    </row>
    <row r="43" customFormat="false" ht="10.5" hidden="false" customHeight="true" outlineLevel="0" collapsed="false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U43" s="72"/>
      <c r="V43" s="72"/>
      <c r="W43" s="72"/>
    </row>
    <row r="44" customFormat="false" ht="15.4" hidden="false" customHeight="false" outlineLevel="0" collapsed="false">
      <c r="A44" s="21" t="s">
        <v>23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U44" s="72"/>
      <c r="V44" s="72"/>
      <c r="W44" s="72"/>
    </row>
    <row r="45" customFormat="false" ht="17.65" hidden="false" customHeight="false" outlineLevel="0" collapsed="false">
      <c r="A45" s="2"/>
      <c r="B45" s="2" t="s">
        <v>83</v>
      </c>
      <c r="C45" s="2"/>
      <c r="D45" s="2"/>
      <c r="E45" s="2"/>
      <c r="F45" s="2"/>
      <c r="G45" s="2"/>
      <c r="H45" s="2"/>
      <c r="I45" s="2"/>
      <c r="J45" s="2"/>
      <c r="K45" s="194" t="n">
        <f aca="false">+M47</f>
        <v>-327439</v>
      </c>
      <c r="L45" s="2"/>
      <c r="M45" s="191" t="n">
        <v>1793679</v>
      </c>
      <c r="N45" s="2"/>
      <c r="O45" s="194" t="n">
        <v>238781</v>
      </c>
    </row>
    <row r="46" customFormat="false" ht="10.5" hidden="false" customHeight="true" outlineLevel="0" collapsed="false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customFormat="false" ht="17.65" hidden="false" customHeight="false" outlineLevel="0" collapsed="false">
      <c r="A47" s="2"/>
      <c r="B47" s="2" t="s">
        <v>84</v>
      </c>
      <c r="C47" s="2"/>
      <c r="D47" s="2"/>
      <c r="E47" s="2"/>
      <c r="F47" s="2"/>
      <c r="G47" s="2"/>
      <c r="H47" s="2"/>
      <c r="I47" s="2"/>
      <c r="J47" s="2"/>
      <c r="K47" s="148" t="n">
        <f aca="false">K42+K45</f>
        <v>15932485.24</v>
      </c>
      <c r="L47" s="2"/>
      <c r="M47" s="148" t="n">
        <f aca="false">M42+M45</f>
        <v>-327439</v>
      </c>
      <c r="N47" s="2"/>
      <c r="O47" s="148" t="n">
        <f aca="false">O42+O45</f>
        <v>297856</v>
      </c>
      <c r="P47" s="196" t="n">
        <f aca="false">ROUND(K47-'Stmt of Fin. Position'!S17,0)</f>
        <v>12447234</v>
      </c>
      <c r="Q47" s="185"/>
      <c r="R47" s="197" t="n">
        <f aca="false">M47-'Stmt of Fin. Position'!AE17</f>
        <v>-327439</v>
      </c>
    </row>
    <row r="48" customFormat="false" ht="15" hidden="false" customHeight="true" outlineLevel="0" collapsed="false">
      <c r="A48" s="2"/>
      <c r="B48" s="2"/>
      <c r="C48" s="2"/>
      <c r="D48" s="2"/>
      <c r="E48" s="2"/>
      <c r="F48" s="2"/>
      <c r="G48" s="2"/>
      <c r="H48" s="2"/>
      <c r="I48" s="2"/>
      <c r="J48" s="2"/>
      <c r="K48" s="31" t="s">
        <v>3</v>
      </c>
      <c r="L48" s="2"/>
      <c r="M48" s="31" t="s">
        <v>3</v>
      </c>
      <c r="N48" s="2"/>
      <c r="O48" s="2"/>
      <c r="P48" s="198" t="n">
        <f aca="false">ROUND(P47/2,0)</f>
        <v>6223617</v>
      </c>
    </row>
    <row r="49" customFormat="false" ht="15.4" hidden="false" customHeight="false" outlineLevel="0" collapsed="false"/>
    <row r="50" customFormat="false" ht="15.4" hidden="false" customHeight="false" outlineLevel="0" collapsed="false"/>
    <row r="51" customFormat="false" ht="15.4" hidden="false" customHeight="false" outlineLevel="0" collapsed="false"/>
    <row r="52" customFormat="false" ht="17.65" hidden="false" customHeight="false" outlineLevel="0" collapsed="false"/>
  </sheetData>
  <mergeCells count="3">
    <mergeCell ref="A4:M4"/>
    <mergeCell ref="A6:M6"/>
    <mergeCell ref="A8:M8"/>
  </mergeCells>
  <printOptions headings="false" gridLines="false" gridLinesSet="true" horizontalCentered="false" verticalCentered="false"/>
  <pageMargins left="0.75" right="0.25" top="0.25" bottom="0.2" header="0.511805555555555" footer="0.2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&amp;L&amp;"Times New Roman,Regular"&amp;12See accompanying notes to financial statements.&amp;C&amp;"Times New Roman,Regular"&amp;12- 6 -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5"/>
  <sheetViews>
    <sheetView windowProtection="false"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H22" activeCellId="0" sqref="H22"/>
    </sheetView>
  </sheetViews>
  <sheetFormatPr defaultRowHeight="13.15"/>
  <cols>
    <col collapsed="false" hidden="false" max="1" min="1" style="190" width="41.5969387755102"/>
    <col collapsed="false" hidden="false" max="3" min="2" style="190" width="15.5969387755102"/>
    <col collapsed="false" hidden="false" max="4" min="4" style="190" width="12.8622448979592"/>
    <col collapsed="false" hidden="false" max="5" min="5" style="190" width="1.13265306122449"/>
    <col collapsed="false" hidden="false" max="6" min="6" style="190" width="13.0051020408163"/>
    <col collapsed="false" hidden="false" max="7" min="7" style="190" width="12.4030612244898"/>
    <col collapsed="false" hidden="false" max="8" min="8" style="190" width="13.3979591836735"/>
    <col collapsed="false" hidden="false" max="9" min="9" style="190" width="13.1326530612245"/>
    <col collapsed="false" hidden="false" max="10" min="10" style="190" width="12.5969387755102"/>
    <col collapsed="false" hidden="false" max="11" min="11" style="190" width="9.13265306122449"/>
    <col collapsed="false" hidden="false" max="12" min="12" style="190" width="10.6020408163265"/>
    <col collapsed="false" hidden="false" max="1025" min="13" style="190" width="9.13265306122449"/>
  </cols>
  <sheetData>
    <row r="1" customFormat="false" ht="13.15" hidden="false" customHeight="false" outlineLevel="0" collapsed="false">
      <c r="A1" s="199" t="s">
        <v>158</v>
      </c>
      <c r="B1" s="0"/>
      <c r="C1" s="0"/>
      <c r="D1" s="0"/>
      <c r="E1" s="0"/>
      <c r="F1" s="0"/>
      <c r="G1" s="0"/>
      <c r="H1" s="0"/>
      <c r="I1" s="0"/>
      <c r="J1" s="0"/>
      <c r="K1" s="0"/>
      <c r="L1" s="0"/>
    </row>
    <row r="2" customFormat="false" ht="13.15" hidden="false" customHeight="fals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</row>
    <row r="3" customFormat="false" ht="13.15" hidden="false" customHeight="false" outlineLevel="0" collapsed="false">
      <c r="A3" s="0"/>
      <c r="B3" s="200"/>
      <c r="C3" s="0"/>
      <c r="D3" s="0"/>
      <c r="E3" s="0"/>
      <c r="F3" s="0"/>
      <c r="G3" s="0"/>
      <c r="H3" s="0"/>
      <c r="I3" s="0"/>
      <c r="J3" s="0"/>
      <c r="K3" s="0"/>
      <c r="L3" s="0"/>
    </row>
    <row r="4" customFormat="false" ht="13.15" hidden="false" customHeight="false" outlineLevel="0" collapsed="false">
      <c r="A4" s="0"/>
      <c r="B4" s="201" t="n">
        <v>1400.11</v>
      </c>
      <c r="C4" s="202"/>
      <c r="D4" s="201" t="n">
        <v>1400.11</v>
      </c>
      <c r="E4" s="0"/>
      <c r="F4" s="0"/>
      <c r="G4" s="0"/>
      <c r="H4" s="0"/>
      <c r="I4" s="0"/>
      <c r="J4" s="0"/>
      <c r="K4" s="0"/>
      <c r="L4" s="0"/>
    </row>
    <row r="5" customFormat="false" ht="13.15" hidden="false" customHeight="false" outlineLevel="0" collapsed="false">
      <c r="A5" s="203" t="s">
        <v>32</v>
      </c>
      <c r="B5" s="0"/>
      <c r="C5" s="0"/>
      <c r="D5" s="0"/>
      <c r="E5" s="0"/>
      <c r="F5" s="0"/>
      <c r="G5" s="0"/>
      <c r="H5" s="0"/>
      <c r="I5" s="0"/>
      <c r="J5" s="0"/>
      <c r="K5" s="0"/>
      <c r="L5" s="0"/>
    </row>
    <row r="6" customFormat="false" ht="13.15" hidden="false" customHeight="false" outlineLevel="0" collapsed="false">
      <c r="A6" s="0"/>
      <c r="B6" s="203" t="s">
        <v>159</v>
      </c>
      <c r="C6" s="203"/>
      <c r="D6" s="203" t="s">
        <v>160</v>
      </c>
      <c r="E6" s="203"/>
      <c r="F6" s="203" t="s">
        <v>20</v>
      </c>
      <c r="G6" s="0"/>
      <c r="H6" s="0"/>
      <c r="I6" s="0"/>
      <c r="J6" s="0"/>
      <c r="K6" s="0"/>
      <c r="L6" s="0"/>
    </row>
    <row r="7" customFormat="false" ht="13.15" hidden="false" customHeight="false" outlineLevel="0" collapsed="false">
      <c r="A7" s="204" t="s">
        <v>161</v>
      </c>
      <c r="B7" s="205" t="n">
        <f aca="false">ROUND('Stmt of Fin. Position'!U29,0)</f>
        <v>0</v>
      </c>
      <c r="C7" s="153"/>
      <c r="D7" s="205" t="n">
        <f aca="false">'Stmt of Fin. Position'!W29</f>
        <v>0</v>
      </c>
      <c r="E7" s="206"/>
      <c r="F7" s="207" t="n">
        <f aca="false">SUM(B7:D7)</f>
        <v>0</v>
      </c>
      <c r="G7" s="0"/>
      <c r="H7" s="0"/>
      <c r="I7" s="0"/>
      <c r="J7" s="0"/>
      <c r="K7" s="0"/>
      <c r="L7" s="0"/>
    </row>
    <row r="8" customFormat="false" ht="13.15" hidden="false" customHeight="false" outlineLevel="0" collapsed="false">
      <c r="A8" s="204" t="s">
        <v>162</v>
      </c>
      <c r="B8" s="208" t="n">
        <v>4717309</v>
      </c>
      <c r="D8" s="208" t="n">
        <v>4688530</v>
      </c>
      <c r="E8" s="206"/>
      <c r="F8" s="207" t="n">
        <f aca="false">SUM(B8:D8)</f>
        <v>9405839</v>
      </c>
      <c r="G8" s="209"/>
      <c r="H8" s="0"/>
      <c r="I8" s="0"/>
      <c r="J8" s="0"/>
      <c r="K8" s="0"/>
      <c r="L8" s="0"/>
    </row>
    <row r="9" customFormat="false" ht="13.15" hidden="false" customHeight="false" outlineLevel="0" collapsed="false">
      <c r="A9" s="204" t="s">
        <v>163</v>
      </c>
      <c r="B9" s="210" t="n">
        <v>-557476</v>
      </c>
      <c r="C9" s="153"/>
      <c r="D9" s="210" t="n">
        <v>-154797</v>
      </c>
      <c r="E9" s="206"/>
      <c r="F9" s="207" t="n">
        <f aca="false">SUM(B9:D9)</f>
        <v>-712273</v>
      </c>
      <c r="G9" s="209" t="n">
        <f aca="false">'Stmt of Activities'!S22</f>
        <v>-712273</v>
      </c>
      <c r="H9" s="209" t="n">
        <f aca="false">F9-G9</f>
        <v>0</v>
      </c>
      <c r="I9" s="0"/>
      <c r="J9" s="0"/>
      <c r="K9" s="0"/>
      <c r="L9" s="0"/>
    </row>
    <row r="10" customFormat="false" ht="14.65" hidden="false" customHeight="false" outlineLevel="0" collapsed="false">
      <c r="A10" s="204" t="s">
        <v>164</v>
      </c>
      <c r="B10" s="211" t="n">
        <v>-3587236.43</v>
      </c>
      <c r="C10" s="153"/>
      <c r="D10" s="211" t="n">
        <v>-4616730.81</v>
      </c>
      <c r="E10" s="206"/>
      <c r="F10" s="207" t="n">
        <f aca="false">SUM(B10:D10)</f>
        <v>-8203967.24</v>
      </c>
      <c r="G10" s="209"/>
      <c r="H10" s="0"/>
      <c r="I10" s="0"/>
      <c r="J10" s="0"/>
      <c r="K10" s="0"/>
      <c r="L10" s="0"/>
    </row>
    <row r="11" customFormat="false" ht="13.15" hidden="false" customHeight="false" outlineLevel="0" collapsed="false">
      <c r="A11" s="0"/>
      <c r="B11" s="153"/>
      <c r="C11" s="153"/>
      <c r="D11" s="208"/>
      <c r="E11" s="206"/>
      <c r="F11" s="206"/>
      <c r="G11" s="0"/>
      <c r="H11" s="0"/>
      <c r="I11" s="0"/>
      <c r="J11" s="206"/>
      <c r="K11" s="0"/>
      <c r="L11" s="0"/>
    </row>
    <row r="12" customFormat="false" ht="13.15" hidden="false" customHeight="false" outlineLevel="0" collapsed="false">
      <c r="A12" s="204" t="s">
        <v>165</v>
      </c>
      <c r="B12" s="212" t="n">
        <f aca="false">SUM(B7:B10)</f>
        <v>572596.57</v>
      </c>
      <c r="C12" s="153"/>
      <c r="D12" s="212" t="n">
        <f aca="false">SUM(D7:D10)</f>
        <v>-82997.8099999996</v>
      </c>
      <c r="E12" s="206"/>
      <c r="F12" s="207" t="n">
        <f aca="false">SUM(B12:D12)</f>
        <v>489598.76</v>
      </c>
      <c r="G12" s="0"/>
      <c r="H12" s="0"/>
      <c r="I12" s="0"/>
      <c r="J12" s="206"/>
      <c r="K12" s="0"/>
      <c r="L12" s="0"/>
    </row>
    <row r="13" customFormat="false" ht="13.15" hidden="false" customHeight="false" outlineLevel="0" collapsed="false">
      <c r="A13" s="0"/>
      <c r="B13" s="153"/>
      <c r="C13" s="153"/>
      <c r="D13" s="153"/>
      <c r="E13" s="206"/>
      <c r="F13" s="206"/>
      <c r="G13" s="0"/>
      <c r="H13" s="0"/>
      <c r="I13" s="0"/>
      <c r="J13" s="0"/>
      <c r="K13" s="0"/>
      <c r="L13" s="0"/>
    </row>
    <row r="14" customFormat="false" ht="13.15" hidden="false" customHeight="false" outlineLevel="0" collapsed="false">
      <c r="A14" s="0"/>
      <c r="B14" s="213" t="n">
        <f aca="false">'Stmt of Fin. Position'!I29</f>
        <v>7868865</v>
      </c>
      <c r="C14" s="213"/>
      <c r="D14" s="213" t="n">
        <f aca="false">'Stmt of Fin. Position'!K29</f>
        <v>5254548</v>
      </c>
      <c r="E14" s="206"/>
      <c r="F14" s="206" t="n">
        <f aca="false">B14+D14</f>
        <v>13123413</v>
      </c>
      <c r="G14" s="0"/>
      <c r="H14" s="0"/>
      <c r="I14" s="0"/>
      <c r="J14" s="0"/>
      <c r="K14" s="0"/>
      <c r="L14" s="0"/>
    </row>
    <row r="15" customFormat="false" ht="13.15" hidden="false" customHeight="false" outlineLevel="0" collapsed="false">
      <c r="A15" s="0"/>
      <c r="B15" s="206"/>
      <c r="C15" s="206"/>
      <c r="D15" s="206"/>
      <c r="E15" s="206"/>
      <c r="F15" s="206"/>
      <c r="G15" s="0"/>
      <c r="H15" s="0"/>
      <c r="I15" s="0"/>
      <c r="J15" s="0"/>
      <c r="K15" s="0"/>
      <c r="L15" s="0"/>
    </row>
    <row r="16" customFormat="false" ht="13.15" hidden="false" customHeight="false" outlineLevel="0" collapsed="false">
      <c r="A16" s="0"/>
      <c r="B16" s="214" t="n">
        <f aca="false">ROUND(B12-B14,0)</f>
        <v>-7296268</v>
      </c>
      <c r="C16" s="206"/>
      <c r="D16" s="215" t="n">
        <f aca="false">ROUND(D12-D14,0)</f>
        <v>-5337546</v>
      </c>
      <c r="E16" s="206"/>
      <c r="F16" s="206"/>
      <c r="G16" s="0"/>
      <c r="H16" s="0"/>
      <c r="I16" s="0"/>
      <c r="J16" s="0"/>
      <c r="K16" s="0"/>
      <c r="L16" s="0"/>
    </row>
    <row r="17" customFormat="false" ht="13.15" hidden="false" customHeight="false" outlineLevel="0" collapsed="false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</row>
    <row r="18" customFormat="false" ht="13.15" hidden="false" customHeight="false" outlineLevel="0" collapsed="false">
      <c r="A18" s="204" t="s">
        <v>166</v>
      </c>
      <c r="B18" s="206" t="n">
        <v>0</v>
      </c>
      <c r="C18" s="0"/>
      <c r="D18" s="206"/>
      <c r="E18" s="216"/>
      <c r="F18" s="206"/>
      <c r="G18" s="0"/>
      <c r="H18" s="0"/>
      <c r="I18" s="0"/>
      <c r="J18" s="0"/>
      <c r="K18" s="0"/>
      <c r="L18" s="0"/>
    </row>
    <row r="19" customFormat="false" ht="13.15" hidden="false" customHeight="false" outlineLevel="0" collapsed="false">
      <c r="A19" s="204" t="s">
        <v>167</v>
      </c>
      <c r="B19" s="206" t="n">
        <f aca="false">B18-B20</f>
        <v>0</v>
      </c>
      <c r="C19" s="217"/>
      <c r="D19" s="206"/>
      <c r="E19" s="216"/>
      <c r="F19" s="206"/>
      <c r="G19" s="0"/>
      <c r="H19" s="0"/>
      <c r="I19" s="0"/>
      <c r="J19" s="0"/>
      <c r="K19" s="0"/>
      <c r="L19" s="0"/>
    </row>
    <row r="20" customFormat="false" ht="13.15" hidden="false" customHeight="false" outlineLevel="0" collapsed="false">
      <c r="A20" s="204" t="s">
        <v>168</v>
      </c>
      <c r="B20" s="218" t="n">
        <v>0</v>
      </c>
      <c r="C20" s="217"/>
      <c r="D20" s="218"/>
      <c r="E20" s="216"/>
      <c r="F20" s="218"/>
      <c r="G20" s="0"/>
      <c r="H20" s="0"/>
      <c r="I20" s="0"/>
      <c r="J20" s="0"/>
      <c r="K20" s="0"/>
      <c r="L20" s="0"/>
    </row>
    <row r="21" customFormat="false" ht="13.15" hidden="false" customHeight="false" outlineLevel="0" collapsed="false">
      <c r="A21" s="0"/>
      <c r="B21" s="206"/>
      <c r="C21" s="0"/>
      <c r="D21" s="206"/>
      <c r="E21" s="216"/>
      <c r="F21" s="206"/>
      <c r="G21" s="0"/>
      <c r="H21" s="0"/>
      <c r="I21" s="0"/>
      <c r="J21" s="0"/>
      <c r="K21" s="0"/>
      <c r="L21" s="0"/>
    </row>
    <row r="22" customFormat="false" ht="13.15" hidden="false" customHeight="false" outlineLevel="0" collapsed="false">
      <c r="A22" s="0"/>
      <c r="B22" s="206" t="n">
        <f aca="false">B21-B20</f>
        <v>0</v>
      </c>
      <c r="C22" s="0"/>
      <c r="D22" s="206"/>
      <c r="E22" s="216"/>
      <c r="F22" s="206"/>
      <c r="G22" s="0"/>
      <c r="H22" s="0"/>
      <c r="I22" s="0"/>
      <c r="J22" s="0"/>
      <c r="K22" s="0"/>
      <c r="L22" s="0"/>
    </row>
    <row r="23" customFormat="false" ht="13.15" hidden="false" customHeight="false" outlineLevel="0" collapsed="false">
      <c r="A23" s="0"/>
      <c r="B23" s="0"/>
      <c r="C23" s="0"/>
      <c r="D23" s="216"/>
      <c r="E23" s="216"/>
      <c r="F23" s="216"/>
      <c r="G23" s="0"/>
      <c r="H23" s="0"/>
      <c r="I23" s="0"/>
      <c r="J23" s="0"/>
      <c r="K23" s="0"/>
      <c r="L23" s="0"/>
    </row>
    <row r="24" customFormat="false" ht="13.15" hidden="false" customHeight="false" outlineLevel="0" collapsed="false">
      <c r="A24" s="0"/>
      <c r="B24" s="0"/>
      <c r="C24" s="0"/>
      <c r="D24" s="0"/>
      <c r="F24" s="0"/>
      <c r="G24" s="0"/>
      <c r="H24" s="0"/>
      <c r="I24" s="0"/>
      <c r="J24" s="0"/>
      <c r="K24" s="0"/>
      <c r="L24" s="0"/>
    </row>
    <row r="25" customFormat="false" ht="13.15" hidden="false" customHeight="false" outlineLevel="0" collapsed="false">
      <c r="A25" s="204" t="s">
        <v>169</v>
      </c>
      <c r="B25" s="219" t="n">
        <f aca="false">'Stmt of Fin. Position'!AE31</f>
        <v>0</v>
      </c>
      <c r="C25" s="0"/>
      <c r="D25" s="0"/>
      <c r="F25" s="0"/>
      <c r="G25" s="0"/>
      <c r="H25" s="0"/>
      <c r="I25" s="0"/>
      <c r="J25" s="0"/>
      <c r="K25" s="0"/>
      <c r="L25" s="0"/>
    </row>
    <row r="26" customFormat="false" ht="13.15" hidden="false" customHeight="false" outlineLevel="0" collapsed="false">
      <c r="A26" s="204" t="s">
        <v>162</v>
      </c>
      <c r="B26" s="206"/>
      <c r="C26" s="0"/>
      <c r="D26" s="0"/>
      <c r="F26" s="0"/>
      <c r="G26" s="0"/>
      <c r="H26" s="0"/>
      <c r="I26" s="0"/>
      <c r="J26" s="0"/>
      <c r="K26" s="0"/>
      <c r="L26" s="0"/>
    </row>
    <row r="27" customFormat="false" ht="13.15" hidden="false" customHeight="false" outlineLevel="0" collapsed="false">
      <c r="A27" s="204" t="s">
        <v>170</v>
      </c>
      <c r="B27" s="219" t="n">
        <f aca="false">-'Stmt of Expenses'!T41</f>
        <v>-45762</v>
      </c>
      <c r="C27" s="0"/>
      <c r="D27" s="209"/>
      <c r="F27" s="209"/>
      <c r="G27" s="0"/>
      <c r="H27" s="0"/>
      <c r="I27" s="0"/>
      <c r="J27" s="0"/>
      <c r="K27" s="0"/>
      <c r="L27" s="0"/>
    </row>
    <row r="28" customFormat="false" ht="13.15" hidden="false" customHeight="false" outlineLevel="0" collapsed="false">
      <c r="A28" s="204" t="s">
        <v>171</v>
      </c>
      <c r="B28" s="206"/>
      <c r="C28" s="0"/>
      <c r="D28" s="0"/>
      <c r="F28" s="0"/>
      <c r="G28" s="0"/>
      <c r="H28" s="0"/>
      <c r="I28" s="0"/>
      <c r="J28" s="0"/>
      <c r="K28" s="0"/>
      <c r="L28" s="0"/>
    </row>
    <row r="29" customFormat="false" ht="13.15" hidden="false" customHeight="false" outlineLevel="0" collapsed="false">
      <c r="A29" s="0"/>
      <c r="B29" s="0"/>
      <c r="C29" s="0"/>
      <c r="D29" s="0"/>
      <c r="F29" s="0"/>
      <c r="G29" s="0"/>
      <c r="H29" s="0"/>
      <c r="I29" s="0"/>
      <c r="J29" s="0"/>
      <c r="K29" s="0"/>
      <c r="L29" s="0"/>
    </row>
    <row r="30" customFormat="false" ht="13.15" hidden="false" customHeight="false" outlineLevel="0" collapsed="false">
      <c r="A30" s="0"/>
      <c r="B30" s="220" t="n">
        <f aca="false">SUM(B25:B28)</f>
        <v>-45762</v>
      </c>
      <c r="C30" s="0"/>
      <c r="D30" s="0"/>
      <c r="F30" s="0"/>
      <c r="G30" s="0"/>
      <c r="H30" s="0"/>
      <c r="I30" s="0"/>
      <c r="J30" s="0"/>
      <c r="K30" s="0"/>
      <c r="L30" s="0"/>
    </row>
    <row r="31" customFormat="false" ht="13.15" hidden="false" customHeight="false" outlineLevel="0" collapsed="false">
      <c r="A31" s="0"/>
      <c r="B31" s="0"/>
      <c r="C31" s="0"/>
      <c r="D31" s="0"/>
      <c r="F31" s="0"/>
      <c r="G31" s="0"/>
      <c r="H31" s="0"/>
      <c r="I31" s="0"/>
      <c r="J31" s="0"/>
      <c r="K31" s="0"/>
      <c r="L31" s="0"/>
    </row>
    <row r="32" customFormat="false" ht="13.15" hidden="false" customHeight="false" outlineLevel="0" collapsed="false">
      <c r="A32" s="0"/>
      <c r="B32" s="221" t="n">
        <f aca="false">'Stmt of Fin. Position'!S31</f>
        <v>95097</v>
      </c>
      <c r="C32" s="0"/>
      <c r="D32" s="0"/>
      <c r="F32" s="0"/>
      <c r="G32" s="0"/>
      <c r="H32" s="0"/>
      <c r="I32" s="0"/>
      <c r="J32" s="0"/>
      <c r="K32" s="0"/>
      <c r="L32" s="0"/>
    </row>
    <row r="33" customFormat="false" ht="13.15" hidden="false" customHeight="false" outlineLevel="0" collapsed="false">
      <c r="A33" s="0"/>
      <c r="B33" s="0"/>
      <c r="C33" s="0"/>
      <c r="D33" s="0"/>
      <c r="F33" s="0"/>
      <c r="G33" s="0"/>
      <c r="H33" s="0"/>
      <c r="I33" s="0"/>
      <c r="J33" s="0"/>
      <c r="K33" s="0"/>
      <c r="L33" s="0"/>
    </row>
    <row r="34" customFormat="false" ht="13.15" hidden="false" customHeight="false" outlineLevel="0" collapsed="false">
      <c r="A34" s="0"/>
      <c r="B34" s="222" t="n">
        <f aca="false">B32-B30</f>
        <v>140859</v>
      </c>
      <c r="C34" s="0"/>
      <c r="D34" s="0"/>
      <c r="F34" s="0"/>
      <c r="G34" s="0"/>
      <c r="H34" s="0"/>
      <c r="I34" s="0"/>
      <c r="J34" s="0"/>
      <c r="K34" s="0"/>
      <c r="L34" s="0"/>
    </row>
    <row r="35" customFormat="false" ht="13.15" hidden="false" customHeight="false" outlineLevel="0" collapsed="false">
      <c r="A35" s="0"/>
      <c r="B35" s="0"/>
      <c r="C35" s="0"/>
      <c r="D35" s="0"/>
      <c r="F35" s="0"/>
      <c r="G35" s="0"/>
      <c r="H35" s="0"/>
      <c r="I35" s="0"/>
      <c r="J35" s="0"/>
      <c r="K35" s="0"/>
      <c r="L35" s="0"/>
    </row>
    <row r="36" customFormat="false" ht="13.15" hidden="false" customHeight="false" outlineLevel="0" collapsed="false">
      <c r="A36" s="204" t="s">
        <v>172</v>
      </c>
      <c r="B36" s="207" t="n">
        <f aca="false">B26</f>
        <v>0</v>
      </c>
      <c r="C36" s="0"/>
      <c r="D36" s="0"/>
      <c r="F36" s="0"/>
      <c r="G36" s="0"/>
      <c r="H36" s="0"/>
      <c r="I36" s="0"/>
      <c r="J36" s="0"/>
      <c r="K36" s="0"/>
      <c r="L36" s="0"/>
    </row>
    <row r="37" customFormat="false" ht="13.15" hidden="false" customHeight="false" outlineLevel="0" collapsed="false">
      <c r="A37" s="204" t="s">
        <v>173</v>
      </c>
      <c r="B37" s="206" t="n">
        <v>0</v>
      </c>
      <c r="C37" s="0"/>
      <c r="D37" s="0"/>
      <c r="F37" s="0"/>
      <c r="G37" s="0"/>
      <c r="H37" s="0"/>
      <c r="I37" s="0"/>
      <c r="J37" s="0"/>
      <c r="K37" s="0"/>
      <c r="L37" s="0"/>
    </row>
    <row r="38" customFormat="false" ht="13.15" hidden="false" customHeight="false" outlineLevel="0" collapsed="false">
      <c r="A38" s="204" t="s">
        <v>174</v>
      </c>
      <c r="B38" s="206" t="n">
        <v>0</v>
      </c>
      <c r="C38" s="0"/>
      <c r="D38" s="0"/>
      <c r="F38" s="0"/>
      <c r="G38" s="0"/>
      <c r="H38" s="0"/>
      <c r="I38" s="0"/>
      <c r="J38" s="0"/>
      <c r="K38" s="0"/>
      <c r="L38" s="0"/>
    </row>
    <row r="39" customFormat="false" ht="13.15" hidden="false" customHeight="false" outlineLevel="0" collapsed="false">
      <c r="A39" s="0"/>
      <c r="B39" s="206"/>
      <c r="C39" s="0"/>
      <c r="D39" s="0"/>
      <c r="F39" s="0"/>
      <c r="G39" s="0"/>
      <c r="H39" s="0"/>
      <c r="I39" s="0"/>
      <c r="J39" s="0"/>
      <c r="K39" s="0"/>
      <c r="L39" s="0"/>
    </row>
    <row r="40" customFormat="false" ht="13.15" hidden="false" customHeight="false" outlineLevel="0" collapsed="false">
      <c r="A40" s="0"/>
      <c r="B40" s="207" t="n">
        <f aca="false">SUM(B36:B38)</f>
        <v>0</v>
      </c>
      <c r="C40" s="204" t="s">
        <v>175</v>
      </c>
      <c r="D40" s="0"/>
      <c r="F40" s="0"/>
      <c r="G40" s="0"/>
      <c r="H40" s="0"/>
      <c r="I40" s="0"/>
      <c r="J40" s="0"/>
      <c r="K40" s="0"/>
      <c r="L40" s="0"/>
    </row>
    <row r="41" customFormat="false" ht="13.15" hidden="false" customHeight="false" outlineLevel="0" collapsed="false">
      <c r="A41" s="0"/>
      <c r="B41" s="0"/>
      <c r="C41" s="0"/>
      <c r="D41" s="0"/>
      <c r="F41" s="0"/>
      <c r="G41" s="0"/>
      <c r="H41" s="0"/>
      <c r="I41" s="0"/>
      <c r="J41" s="0"/>
      <c r="K41" s="0"/>
      <c r="L41" s="0"/>
    </row>
    <row r="42" customFormat="false" ht="13.15" hidden="false" customHeight="false" outlineLevel="0" collapsed="false">
      <c r="A42" s="0"/>
      <c r="B42" s="0"/>
      <c r="C42" s="0"/>
      <c r="D42" s="0"/>
      <c r="F42" s="0"/>
      <c r="G42" s="0"/>
      <c r="H42" s="0"/>
      <c r="I42" s="0"/>
      <c r="J42" s="0"/>
      <c r="K42" s="0"/>
      <c r="L42" s="0"/>
    </row>
    <row r="43" customFormat="false" ht="13.15" hidden="false" customHeight="false" outlineLevel="0" collapsed="false">
      <c r="D43" s="0"/>
      <c r="F43" s="0"/>
      <c r="G43" s="0"/>
      <c r="H43" s="0"/>
      <c r="I43" s="0"/>
      <c r="J43" s="0"/>
      <c r="K43" s="0"/>
      <c r="L43" s="0"/>
    </row>
    <row r="44" customFormat="false" ht="13.15" hidden="false" customHeight="false" outlineLevel="0" collapsed="false">
      <c r="B44" s="223" t="n">
        <v>2018</v>
      </c>
      <c r="C44" s="223" t="n">
        <v>2017</v>
      </c>
      <c r="D44" s="203" t="s">
        <v>176</v>
      </c>
      <c r="F44" s="224" t="s">
        <v>170</v>
      </c>
      <c r="G44" s="204" t="s">
        <v>162</v>
      </c>
      <c r="H44" s="204" t="s">
        <v>177</v>
      </c>
      <c r="I44" s="204" t="s">
        <v>164</v>
      </c>
      <c r="J44" s="204" t="s">
        <v>178</v>
      </c>
      <c r="K44" s="0"/>
      <c r="L44" s="204" t="s">
        <v>20</v>
      </c>
    </row>
    <row r="45" customFormat="false" ht="13.15" hidden="false" customHeight="false" outlineLevel="0" collapsed="false">
      <c r="A45" s="225" t="s">
        <v>23</v>
      </c>
      <c r="B45" s="153" t="n">
        <f aca="false">ROUND('Stmt of Fin. Position'!S17,0)</f>
        <v>3485251</v>
      </c>
      <c r="C45" s="153" t="n">
        <f aca="false">ROUND('Stmt of Fin. Position'!AE17,0)</f>
        <v>0</v>
      </c>
      <c r="D45" s="209" t="n">
        <f aca="false">B45-C45</f>
        <v>3485251</v>
      </c>
      <c r="F45" s="206"/>
      <c r="G45" s="206"/>
      <c r="H45" s="206"/>
      <c r="I45" s="206"/>
      <c r="J45" s="206"/>
      <c r="K45" s="206"/>
      <c r="L45" s="206"/>
    </row>
    <row r="46" customFormat="false" ht="13.15" hidden="false" customHeight="false" outlineLevel="0" collapsed="false">
      <c r="A46" s="225" t="s">
        <v>24</v>
      </c>
      <c r="B46" s="153" t="n">
        <f aca="false">ROUND('Stmt of Fin. Position'!S18,0)</f>
        <v>5834</v>
      </c>
      <c r="C46" s="153" t="n">
        <f aca="false">ROUND('Stmt of Fin. Position'!AE18,0)</f>
        <v>0</v>
      </c>
      <c r="D46" s="226" t="n">
        <f aca="false">B46-C46</f>
        <v>5834</v>
      </c>
      <c r="F46" s="206"/>
      <c r="G46" s="206"/>
      <c r="H46" s="206"/>
      <c r="I46" s="206"/>
      <c r="J46" s="206"/>
      <c r="K46" s="206"/>
      <c r="L46" s="206"/>
    </row>
    <row r="47" customFormat="false" ht="13.15" hidden="false" customHeight="false" outlineLevel="0" collapsed="false">
      <c r="A47" s="225" t="s">
        <v>179</v>
      </c>
      <c r="B47" s="153" t="n">
        <f aca="false">ROUND('Stmt of Fin. Position'!S19,0)</f>
        <v>1669459</v>
      </c>
      <c r="C47" s="153" t="n">
        <f aca="false">ROUND('Stmt of Fin. Position'!AE19,0)</f>
        <v>0</v>
      </c>
      <c r="D47" s="226" t="n">
        <f aca="false">B47-C47</f>
        <v>1669459</v>
      </c>
      <c r="F47" s="206"/>
      <c r="G47" s="206"/>
      <c r="H47" s="206"/>
      <c r="I47" s="206"/>
      <c r="J47" s="206"/>
      <c r="K47" s="206"/>
      <c r="L47" s="206"/>
    </row>
    <row r="48" customFormat="false" ht="13.15" hidden="false" customHeight="false" outlineLevel="0" collapsed="false">
      <c r="A48" s="225" t="s">
        <v>26</v>
      </c>
      <c r="B48" s="153" t="n">
        <f aca="false">ROUND('Stmt of Fin. Position'!S20,0)</f>
        <v>26369</v>
      </c>
      <c r="C48" s="153" t="n">
        <f aca="false">ROUND('Stmt of Fin. Position'!AE20,0)</f>
        <v>0</v>
      </c>
      <c r="D48" s="226" t="n">
        <f aca="false">B48-C48</f>
        <v>26369</v>
      </c>
      <c r="F48" s="206"/>
      <c r="G48" s="206"/>
      <c r="H48" s="206"/>
      <c r="I48" s="206"/>
      <c r="J48" s="206"/>
      <c r="K48" s="206"/>
      <c r="L48" s="206"/>
    </row>
    <row r="49" customFormat="false" ht="13.15" hidden="false" customHeight="false" outlineLevel="0" collapsed="false">
      <c r="A49" s="225" t="s">
        <v>27</v>
      </c>
      <c r="B49" s="153" t="n">
        <f aca="false">ROUND('Stmt of Fin. Position'!S21,0)</f>
        <v>0</v>
      </c>
      <c r="C49" s="153" t="n">
        <f aca="false">ROUND('Stmt of Fin. Position'!AE21,0)</f>
        <v>0</v>
      </c>
      <c r="D49" s="209" t="n">
        <f aca="false">B49-C49</f>
        <v>0</v>
      </c>
      <c r="F49" s="206"/>
      <c r="G49" s="206"/>
      <c r="H49" s="206"/>
      <c r="I49" s="206"/>
      <c r="J49" s="206"/>
      <c r="K49" s="206"/>
      <c r="L49" s="206"/>
    </row>
    <row r="50" customFormat="false" ht="13.15" hidden="false" customHeight="false" outlineLevel="0" collapsed="false">
      <c r="A50" s="225" t="s">
        <v>28</v>
      </c>
      <c r="B50" s="153" t="n">
        <f aca="false">ROUND('Stmt of Fin. Position'!S22,0)</f>
        <v>5393</v>
      </c>
      <c r="C50" s="153" t="n">
        <f aca="false">ROUND('Stmt of Fin. Position'!AE22,0)</f>
        <v>0</v>
      </c>
      <c r="D50" s="226" t="n">
        <f aca="false">B50-C50</f>
        <v>5393</v>
      </c>
      <c r="F50" s="206"/>
      <c r="G50" s="206"/>
      <c r="H50" s="206"/>
      <c r="I50" s="206"/>
      <c r="J50" s="206"/>
      <c r="K50" s="206"/>
      <c r="L50" s="206"/>
    </row>
    <row r="51" customFormat="false" ht="13.15" hidden="false" customHeight="false" outlineLevel="0" collapsed="false">
      <c r="A51" s="225" t="s">
        <v>29</v>
      </c>
      <c r="B51" s="153" t="n">
        <f aca="false">ROUND('Stmt of Fin. Position'!S23,0)</f>
        <v>181456</v>
      </c>
      <c r="C51" s="153" t="n">
        <f aca="false">ROUND('Stmt of Fin. Position'!AE23,0)</f>
        <v>0</v>
      </c>
      <c r="D51" s="226" t="n">
        <f aca="false">B51-C51</f>
        <v>181456</v>
      </c>
      <c r="F51" s="206"/>
      <c r="G51" s="206"/>
      <c r="H51" s="206"/>
      <c r="I51" s="206"/>
      <c r="J51" s="206"/>
      <c r="K51" s="206"/>
      <c r="L51" s="206"/>
    </row>
    <row r="52" customFormat="false" ht="13.15" hidden="false" customHeight="false" outlineLevel="0" collapsed="false">
      <c r="A52" s="225" t="s">
        <v>30</v>
      </c>
      <c r="B52" s="153" t="n">
        <f aca="false">ROUND('Stmt of Fin. Position'!S24,0)</f>
        <v>0</v>
      </c>
      <c r="C52" s="153" t="n">
        <f aca="false">ROUND('Stmt of Fin. Position'!AE24,0)</f>
        <v>0</v>
      </c>
      <c r="D52" s="209" t="n">
        <f aca="false">B52-C52</f>
        <v>0</v>
      </c>
      <c r="F52" s="206"/>
      <c r="G52" s="206"/>
      <c r="H52" s="206"/>
      <c r="I52" s="206"/>
      <c r="J52" s="206"/>
      <c r="K52" s="206"/>
      <c r="L52" s="206"/>
    </row>
    <row r="53" customFormat="false" ht="13.15" hidden="false" customHeight="false" outlineLevel="0" collapsed="false">
      <c r="A53" s="225" t="s">
        <v>32</v>
      </c>
      <c r="B53" s="153" t="n">
        <f aca="false">ROUND('Stmt of Fin. Position'!S29,0)</f>
        <v>13123413</v>
      </c>
      <c r="C53" s="153" t="n">
        <f aca="false">ROUND('Stmt of Fin. Position'!AE29,0)</f>
        <v>0</v>
      </c>
      <c r="D53" s="209" t="n">
        <f aca="false">B53-C53</f>
        <v>13123413</v>
      </c>
      <c r="F53" s="206"/>
      <c r="G53" s="227" t="n">
        <f aca="false">F8</f>
        <v>9405839</v>
      </c>
      <c r="H53" s="227" t="n">
        <f aca="false">F9</f>
        <v>-712273</v>
      </c>
      <c r="I53" s="206" t="n">
        <f aca="false">F10</f>
        <v>-8203967.24</v>
      </c>
      <c r="J53" s="206"/>
      <c r="K53" s="206"/>
      <c r="L53" s="206" t="n">
        <f aca="false">D53-SUM(F53:K53)</f>
        <v>12633814.24</v>
      </c>
    </row>
    <row r="54" customFormat="false" ht="13.15" hidden="false" customHeight="false" outlineLevel="0" collapsed="false">
      <c r="A54" s="225" t="s">
        <v>180</v>
      </c>
      <c r="B54" s="153" t="n">
        <f aca="false">ROUND('Stmt of Fin. Position'!S31,0)</f>
        <v>95097</v>
      </c>
      <c r="C54" s="153" t="n">
        <f aca="false">ROUND('Stmt of Fin. Position'!AE31,0)</f>
        <v>0</v>
      </c>
      <c r="D54" s="209" t="n">
        <f aca="false">B54-C54</f>
        <v>95097</v>
      </c>
      <c r="F54" s="227" t="n">
        <f aca="false">-'Stmt of Expenses'!T41</f>
        <v>-45762</v>
      </c>
      <c r="G54" s="206"/>
      <c r="H54" s="206"/>
      <c r="I54" s="206"/>
      <c r="J54" s="206" t="n">
        <v>2</v>
      </c>
      <c r="K54" s="206"/>
      <c r="L54" s="206" t="n">
        <f aca="false">D54-SUM(F54:K54)</f>
        <v>140857</v>
      </c>
    </row>
    <row r="55" customFormat="false" ht="13.15" hidden="false" customHeight="false" outlineLevel="0" collapsed="false">
      <c r="B55" s="153"/>
      <c r="C55" s="153"/>
      <c r="D55" s="209" t="n">
        <f aca="false">B55-C55</f>
        <v>0</v>
      </c>
      <c r="F55" s="206"/>
      <c r="G55" s="206"/>
      <c r="H55" s="206"/>
      <c r="I55" s="206"/>
      <c r="J55" s="206"/>
      <c r="K55" s="206"/>
      <c r="L55" s="206"/>
    </row>
    <row r="56" customFormat="false" ht="13.15" hidden="false" customHeight="false" outlineLevel="0" collapsed="false">
      <c r="A56" s="225" t="s">
        <v>37</v>
      </c>
      <c r="B56" s="153" t="n">
        <f aca="false">ROUND('Stmt of Fin. Position'!S38,0)</f>
        <v>399722</v>
      </c>
      <c r="C56" s="153" t="n">
        <f aca="false">ROUND('Stmt of Fin. Position'!AE38,0)</f>
        <v>0</v>
      </c>
      <c r="D56" s="226" t="n">
        <f aca="false">B56-C56</f>
        <v>399722</v>
      </c>
      <c r="F56" s="206"/>
      <c r="G56" s="206"/>
      <c r="H56" s="206"/>
      <c r="I56" s="206"/>
      <c r="J56" s="206"/>
      <c r="K56" s="206"/>
      <c r="L56" s="206"/>
    </row>
    <row r="57" customFormat="false" ht="13.15" hidden="false" customHeight="false" outlineLevel="0" collapsed="false">
      <c r="A57" s="225" t="s">
        <v>38</v>
      </c>
      <c r="B57" s="153" t="n">
        <f aca="false">'Stmt of Fin. Position'!S39</f>
        <v>1244</v>
      </c>
      <c r="C57" s="153" t="n">
        <f aca="false">'Stmt of Fin. Position'!AE39</f>
        <v>0</v>
      </c>
      <c r="D57" s="209" t="n">
        <f aca="false">B57-C57</f>
        <v>1244</v>
      </c>
      <c r="F57" s="206"/>
      <c r="G57" s="206"/>
      <c r="H57" s="206"/>
      <c r="I57" s="206"/>
      <c r="J57" s="206"/>
      <c r="K57" s="206"/>
      <c r="L57" s="206"/>
    </row>
    <row r="58" customFormat="false" ht="13.15" hidden="false" customHeight="false" outlineLevel="0" collapsed="false">
      <c r="A58" s="225" t="s">
        <v>40</v>
      </c>
      <c r="B58" s="153" t="n">
        <f aca="false">ROUND('Stmt of Fin. Position'!S41,0)</f>
        <v>0</v>
      </c>
      <c r="C58" s="153" t="n">
        <f aca="false">ROUND('Stmt of Fin. Position'!AE41,0)</f>
        <v>0</v>
      </c>
      <c r="D58" s="209" t="n">
        <f aca="false">B58-C58</f>
        <v>0</v>
      </c>
      <c r="F58" s="206"/>
      <c r="G58" s="206"/>
      <c r="H58" s="206"/>
      <c r="I58" s="206"/>
      <c r="J58" s="206"/>
      <c r="K58" s="206"/>
      <c r="L58" s="206"/>
    </row>
    <row r="59" customFormat="false" ht="13.15" hidden="false" customHeight="false" outlineLevel="0" collapsed="false">
      <c r="A59" s="225" t="s">
        <v>43</v>
      </c>
      <c r="B59" s="153" t="n">
        <f aca="false">ROUND('Stmt of Fin. Position'!S45,0)</f>
        <v>1481266</v>
      </c>
      <c r="C59" s="153" t="n">
        <f aca="false">ROUND('Stmt of Fin. Position'!AE45,0)</f>
        <v>0</v>
      </c>
      <c r="D59" s="226" t="n">
        <f aca="false">B59-C59</f>
        <v>1481266</v>
      </c>
      <c r="F59" s="206"/>
      <c r="G59" s="206"/>
      <c r="H59" s="206"/>
      <c r="I59" s="206"/>
      <c r="J59" s="206"/>
      <c r="K59" s="206"/>
      <c r="L59" s="206"/>
    </row>
    <row r="60" customFormat="false" ht="13.15" hidden="false" customHeight="false" outlineLevel="0" collapsed="false">
      <c r="A60" s="225" t="s">
        <v>39</v>
      </c>
      <c r="B60" s="153" t="n">
        <f aca="false">'Stmt of Fin. Position'!S40</f>
        <v>11801</v>
      </c>
      <c r="C60" s="153" t="n">
        <f aca="false">'Stmt of Fin. Position'!AE40</f>
        <v>0</v>
      </c>
      <c r="D60" s="226" t="n">
        <f aca="false">B60-C60</f>
        <v>11801</v>
      </c>
      <c r="F60" s="206"/>
      <c r="G60" s="206"/>
      <c r="H60" s="206"/>
      <c r="I60" s="206"/>
      <c r="J60" s="206"/>
      <c r="K60" s="206"/>
      <c r="L60" s="206"/>
    </row>
    <row r="61" customFormat="false" ht="13.15" hidden="false" customHeight="false" outlineLevel="0" collapsed="false">
      <c r="A61" s="225" t="s">
        <v>44</v>
      </c>
      <c r="B61" s="153" t="n">
        <f aca="false">ROUND('Stmt of Fin. Position'!S46,0)</f>
        <v>118478</v>
      </c>
      <c r="C61" s="153" t="n">
        <f aca="false">ROUND('Stmt of Fin. Position'!AE46,0)</f>
        <v>0</v>
      </c>
      <c r="D61" s="226" t="n">
        <f aca="false">B61-C61</f>
        <v>118478</v>
      </c>
      <c r="F61" s="206"/>
      <c r="G61" s="206"/>
      <c r="H61" s="206"/>
      <c r="I61" s="206"/>
      <c r="J61" s="206"/>
      <c r="K61" s="206"/>
      <c r="L61" s="206"/>
    </row>
    <row r="62" customFormat="false" ht="13.15" hidden="false" customHeight="false" outlineLevel="0" collapsed="false">
      <c r="A62" s="225" t="s">
        <v>45</v>
      </c>
      <c r="B62" s="153" t="n">
        <f aca="false">ROUND('Stmt of Fin. Position'!S47,0)</f>
        <v>703984</v>
      </c>
      <c r="C62" s="153" t="n">
        <f aca="false">ROUND('Stmt of Fin. Position'!AE47,0)</f>
        <v>0</v>
      </c>
      <c r="D62" s="226" t="n">
        <f aca="false">B62-C62</f>
        <v>703984</v>
      </c>
      <c r="F62" s="206"/>
      <c r="G62" s="206"/>
      <c r="H62" s="206"/>
      <c r="I62" s="206"/>
      <c r="J62" s="206"/>
      <c r="K62" s="206"/>
      <c r="L62" s="206"/>
    </row>
    <row r="63" customFormat="false" ht="13.15" hidden="false" customHeight="false" outlineLevel="0" collapsed="false">
      <c r="A63" s="225" t="s">
        <v>4</v>
      </c>
      <c r="B63" s="153" t="n">
        <f aca="false">SUM('Stmt of Fin. Position'!S57:S61)</f>
        <v>15660421</v>
      </c>
      <c r="C63" s="153" t="n">
        <f aca="false">SUM('Stmt of Fin. Position'!AE57:AE61)</f>
        <v>0</v>
      </c>
      <c r="D63" s="226" t="n">
        <f aca="false">B63-C63</f>
        <v>15660421</v>
      </c>
      <c r="F63" s="206"/>
      <c r="G63" s="206"/>
      <c r="H63" s="206"/>
      <c r="I63" s="206"/>
      <c r="J63" s="206"/>
      <c r="K63" s="206"/>
      <c r="L63" s="206"/>
    </row>
    <row r="64" customFormat="false" ht="13.15" hidden="false" customHeight="false" outlineLevel="0" collapsed="false">
      <c r="A64" s="225" t="s">
        <v>49</v>
      </c>
      <c r="B64" s="153" t="n">
        <f aca="false">SUM('Stmt of Fin. Position'!S62)</f>
        <v>215356</v>
      </c>
      <c r="C64" s="153" t="n">
        <f aca="false">'Stmt of Fin. Position'!AE62</f>
        <v>0</v>
      </c>
      <c r="D64" s="226" t="n">
        <f aca="false">B64-C64</f>
        <v>215356</v>
      </c>
      <c r="F64" s="206"/>
      <c r="G64" s="206"/>
      <c r="H64" s="206"/>
      <c r="I64" s="206"/>
      <c r="J64" s="206"/>
      <c r="K64" s="206"/>
      <c r="L64" s="206"/>
    </row>
    <row r="65" customFormat="false" ht="13.15" hidden="false" customHeight="false" outlineLevel="0" collapsed="false">
      <c r="B65" s="228" t="n">
        <f aca="false">SUM(B45:B54)-SUM(B56:B64)</f>
        <v>0</v>
      </c>
      <c r="C65" s="228" t="n">
        <f aca="false">ROUND(SUM(C45:C54)-SUM(C56:C64),0)</f>
        <v>0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2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2" activeCellId="0" sqref="H22"/>
    </sheetView>
  </sheetViews>
  <sheetFormatPr defaultRowHeight="15.4"/>
  <cols>
    <col collapsed="false" hidden="false" max="4" min="1" style="229" width="8.86224489795918"/>
    <col collapsed="false" hidden="false" max="5" min="5" style="229" width="16.5969387755102"/>
    <col collapsed="false" hidden="false" max="6" min="6" style="230" width="16.3979591836735"/>
    <col collapsed="false" hidden="false" max="7" min="7" style="230" width="2"/>
    <col collapsed="false" hidden="false" max="8" min="8" style="230" width="16.3979591836735"/>
    <col collapsed="false" hidden="false" max="1025" min="9" style="229" width="8.86224489795918"/>
  </cols>
  <sheetData>
    <row r="1" customFormat="false" ht="17.65" hidden="false" customHeight="false" outlineLevel="0" collapsed="false">
      <c r="A1" s="0"/>
      <c r="B1" s="0"/>
      <c r="F1" s="231" t="s">
        <v>181</v>
      </c>
      <c r="G1" s="0"/>
      <c r="H1" s="231" t="s">
        <v>182</v>
      </c>
    </row>
    <row r="2" customFormat="false" ht="15.4" hidden="false" customHeight="false" outlineLevel="0" collapsed="false">
      <c r="A2" s="0"/>
      <c r="B2" s="0"/>
      <c r="F2" s="0"/>
      <c r="G2" s="0"/>
      <c r="H2" s="0"/>
    </row>
    <row r="3" customFormat="false" ht="15.4" hidden="false" customHeight="false" outlineLevel="0" collapsed="false">
      <c r="A3" s="2" t="s">
        <v>183</v>
      </c>
      <c r="B3" s="0"/>
      <c r="F3" s="91" t="n">
        <f aca="false">'Stmt of Fin. Position'!S34</f>
        <v>18592272</v>
      </c>
      <c r="G3" s="91"/>
      <c r="H3" s="91" t="n">
        <f aca="false">'Stmt of Fin. Position'!AE34</f>
        <v>0</v>
      </c>
    </row>
    <row r="4" customFormat="false" ht="15.4" hidden="false" customHeight="false" outlineLevel="0" collapsed="false">
      <c r="A4" s="2" t="s">
        <v>184</v>
      </c>
      <c r="B4" s="0"/>
      <c r="F4" s="0"/>
      <c r="G4" s="0"/>
      <c r="H4" s="0"/>
    </row>
    <row r="5" customFormat="false" ht="15.4" hidden="false" customHeight="false" outlineLevel="0" collapsed="false">
      <c r="A5" s="232" t="s">
        <v>185</v>
      </c>
      <c r="B5" s="0"/>
      <c r="F5" s="31" t="n">
        <f aca="false">'Stmt of Fin. Position'!S23</f>
        <v>181456</v>
      </c>
      <c r="G5" s="31"/>
      <c r="H5" s="31" t="n">
        <f aca="false">'Stmt of Fin. Position'!U23</f>
        <v>0</v>
      </c>
    </row>
    <row r="6" customFormat="false" ht="17.65" hidden="false" customHeight="false" outlineLevel="0" collapsed="false">
      <c r="A6" s="232" t="s">
        <v>186</v>
      </c>
      <c r="B6" s="0"/>
      <c r="F6" s="100" t="n">
        <f aca="false">'Stmt of Fin. Position'!S31</f>
        <v>95097</v>
      </c>
      <c r="G6" s="31"/>
      <c r="H6" s="100" t="n">
        <f aca="false">'Stmt of Fin. Position'!U31</f>
        <v>0</v>
      </c>
    </row>
    <row r="7" customFormat="false" ht="15.4" hidden="false" customHeight="false" outlineLevel="0" collapsed="false">
      <c r="A7" s="0"/>
      <c r="B7" s="2" t="s">
        <v>187</v>
      </c>
      <c r="F7" s="233" t="n">
        <f aca="false">F3-SUM(F5:F6)</f>
        <v>18315719</v>
      </c>
      <c r="G7" s="233"/>
      <c r="H7" s="233" t="n">
        <f aca="false">H3-SUM(H5:H6)</f>
        <v>0</v>
      </c>
    </row>
    <row r="8" customFormat="false" ht="15.4" hidden="false" customHeight="false" outlineLevel="0" collapsed="false">
      <c r="A8" s="2" t="s">
        <v>188</v>
      </c>
      <c r="F8" s="0"/>
      <c r="G8" s="0"/>
      <c r="H8" s="0"/>
    </row>
    <row r="9" customFormat="false" ht="15.4" hidden="false" customHeight="false" outlineLevel="0" collapsed="false">
      <c r="A9" s="232" t="s">
        <v>189</v>
      </c>
      <c r="F9" s="0"/>
      <c r="G9" s="0"/>
      <c r="H9" s="0"/>
    </row>
    <row r="10" customFormat="false" ht="17.65" hidden="false" customHeight="false" outlineLevel="0" collapsed="false">
      <c r="A10" s="234" t="s">
        <v>190</v>
      </c>
      <c r="F10" s="100" t="n">
        <f aca="false">'Stmt of Fin. Position'!Q17</f>
        <v>215356</v>
      </c>
      <c r="G10" s="100"/>
      <c r="H10" s="100" t="n">
        <f aca="false">'Stmt of Fin. Position'!AE62</f>
        <v>0</v>
      </c>
    </row>
    <row r="11" customFormat="false" ht="15.4" hidden="false" customHeight="false" outlineLevel="0" collapsed="false">
      <c r="A11" s="2" t="s">
        <v>191</v>
      </c>
      <c r="F11" s="0"/>
      <c r="G11" s="0"/>
      <c r="H11" s="0"/>
    </row>
    <row r="12" customFormat="false" ht="17.65" hidden="false" customHeight="false" outlineLevel="0" collapsed="false">
      <c r="A12" s="232" t="s">
        <v>192</v>
      </c>
      <c r="F12" s="148" t="n">
        <f aca="false">F7-F10</f>
        <v>18100363</v>
      </c>
      <c r="G12" s="148"/>
      <c r="H12" s="148" t="n">
        <f aca="false">H7-H10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9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2" activeCellId="0" sqref="H22"/>
    </sheetView>
  </sheetViews>
  <sheetFormatPr defaultRowHeight="15.4"/>
  <cols>
    <col collapsed="false" hidden="false" max="3" min="1" style="229" width="8.86224489795918"/>
    <col collapsed="false" hidden="false" max="4" min="4" style="229" width="6.86734693877551"/>
    <col collapsed="false" hidden="true" max="5" min="5" style="229" width="0"/>
    <col collapsed="false" hidden="false" max="6" min="6" style="229" width="14.0051020408163"/>
    <col collapsed="false" hidden="false" max="7" min="7" style="229" width="2.39285714285714"/>
    <col collapsed="false" hidden="false" max="8" min="8" style="229" width="14.0051020408163"/>
    <col collapsed="false" hidden="false" max="9" min="9" style="229" width="3.4030612244898"/>
    <col collapsed="false" hidden="false" max="10" min="10" style="229" width="14.0051020408163"/>
    <col collapsed="false" hidden="false" max="11" min="11" style="229" width="2.86224489795918"/>
    <col collapsed="false" hidden="false" max="12" min="12" style="229" width="14.0051020408163"/>
    <col collapsed="false" hidden="false" max="14" min="13" style="229" width="8.86224489795918"/>
    <col collapsed="false" hidden="false" max="15" min="15" style="229" width="9.59183673469388"/>
    <col collapsed="false" hidden="false" max="1025" min="16" style="229" width="8.86224489795918"/>
  </cols>
  <sheetData>
    <row r="1" customFormat="false" ht="15.4" hidden="false" customHeight="false" outlineLevel="0" collapsed="false">
      <c r="A1" s="0"/>
      <c r="B1" s="0"/>
      <c r="F1" s="235" t="s">
        <v>181</v>
      </c>
      <c r="G1" s="235"/>
      <c r="H1" s="235"/>
      <c r="I1" s="0"/>
      <c r="J1" s="11" t="n">
        <v>2017</v>
      </c>
      <c r="K1" s="11"/>
      <c r="L1" s="11"/>
      <c r="O1" s="0"/>
    </row>
    <row r="2" customFormat="false" ht="15.4" hidden="false" customHeight="false" outlineLevel="0" collapsed="false">
      <c r="A2" s="0"/>
      <c r="B2" s="0"/>
      <c r="F2" s="14"/>
      <c r="G2" s="14"/>
      <c r="H2" s="14" t="s">
        <v>193</v>
      </c>
      <c r="I2" s="14"/>
      <c r="J2" s="14"/>
      <c r="K2" s="14"/>
      <c r="L2" s="14" t="s">
        <v>193</v>
      </c>
      <c r="O2" s="0"/>
    </row>
    <row r="3" customFormat="false" ht="15.4" hidden="false" customHeight="false" outlineLevel="0" collapsed="false">
      <c r="A3" s="0"/>
      <c r="B3" s="0"/>
      <c r="F3" s="11" t="s">
        <v>194</v>
      </c>
      <c r="G3" s="14"/>
      <c r="H3" s="11" t="s">
        <v>195</v>
      </c>
      <c r="I3" s="14"/>
      <c r="J3" s="11" t="s">
        <v>194</v>
      </c>
      <c r="K3" s="14"/>
      <c r="L3" s="11" t="s">
        <v>195</v>
      </c>
      <c r="O3" s="0"/>
    </row>
    <row r="4" customFormat="false" ht="15.4" hidden="false" customHeight="false" outlineLevel="0" collapsed="false">
      <c r="A4" s="0"/>
      <c r="B4" s="0"/>
      <c r="F4" s="12"/>
      <c r="G4" s="14"/>
      <c r="H4" s="12"/>
      <c r="I4" s="14"/>
      <c r="J4" s="12"/>
      <c r="K4" s="14"/>
      <c r="L4" s="12"/>
      <c r="O4" s="0"/>
    </row>
    <row r="5" customFormat="false" ht="15.4" hidden="false" customHeight="false" outlineLevel="0" collapsed="false">
      <c r="A5" s="2" t="s">
        <v>196</v>
      </c>
      <c r="B5" s="0"/>
      <c r="F5" s="236" t="n">
        <v>1688606</v>
      </c>
      <c r="G5" s="236"/>
      <c r="H5" s="236" t="n">
        <v>1781738</v>
      </c>
      <c r="I5" s="236"/>
      <c r="J5" s="236" t="n">
        <v>1280455</v>
      </c>
      <c r="K5" s="236"/>
      <c r="L5" s="236" t="n">
        <v>1644045</v>
      </c>
      <c r="O5" s="236"/>
    </row>
    <row r="6" customFormat="false" ht="15.4" hidden="false" customHeight="false" outlineLevel="0" collapsed="false">
      <c r="A6" s="2" t="s">
        <v>197</v>
      </c>
      <c r="B6" s="0"/>
      <c r="F6" s="237" t="n">
        <v>1194040</v>
      </c>
      <c r="G6" s="237"/>
      <c r="H6" s="237" t="n">
        <v>1207532</v>
      </c>
      <c r="I6" s="237"/>
      <c r="J6" s="237" t="n">
        <v>1194040</v>
      </c>
      <c r="K6" s="237"/>
      <c r="L6" s="237" t="n">
        <v>1240245</v>
      </c>
    </row>
    <row r="7" customFormat="false" ht="15.4" hidden="false" customHeight="false" outlineLevel="0" collapsed="false">
      <c r="A7" s="2" t="s">
        <v>198</v>
      </c>
      <c r="B7" s="0"/>
      <c r="F7" s="170" t="n">
        <v>7860491</v>
      </c>
      <c r="G7" s="170"/>
      <c r="H7" s="170" t="n">
        <v>7564476</v>
      </c>
      <c r="I7" s="237"/>
      <c r="J7" s="170" t="n">
        <v>6853931</v>
      </c>
      <c r="K7" s="170"/>
      <c r="L7" s="170" t="n">
        <v>7218503</v>
      </c>
    </row>
    <row r="8" customFormat="false" ht="17.65" hidden="false" customHeight="false" outlineLevel="0" collapsed="false">
      <c r="A8" s="2" t="s">
        <v>199</v>
      </c>
      <c r="B8" s="0"/>
      <c r="F8" s="238" t="n">
        <v>2569667</v>
      </c>
      <c r="G8" s="238"/>
      <c r="H8" s="238" t="n">
        <v>2569667</v>
      </c>
      <c r="I8" s="237"/>
      <c r="J8" s="238" t="n">
        <v>2531021</v>
      </c>
      <c r="K8" s="238"/>
      <c r="L8" s="238" t="n">
        <v>2531021</v>
      </c>
    </row>
    <row r="9" customFormat="false" ht="15.4" hidden="false" customHeight="false" outlineLevel="0" collapsed="false">
      <c r="A9" s="0"/>
      <c r="B9" s="0"/>
      <c r="F9" s="237"/>
      <c r="G9" s="237"/>
      <c r="H9" s="237"/>
      <c r="I9" s="237"/>
      <c r="J9" s="237"/>
      <c r="K9" s="237"/>
      <c r="L9" s="237"/>
    </row>
    <row r="10" customFormat="false" ht="17.65" hidden="false" customHeight="false" outlineLevel="0" collapsed="false">
      <c r="A10" s="0"/>
      <c r="B10" s="2" t="s">
        <v>20</v>
      </c>
      <c r="F10" s="239" t="n">
        <f aca="false">SUM(F5:F8)</f>
        <v>13312804</v>
      </c>
      <c r="G10" s="239"/>
      <c r="H10" s="239" t="n">
        <f aca="false">SUM(H5:H8)</f>
        <v>13123413</v>
      </c>
      <c r="I10" s="239"/>
      <c r="J10" s="239" t="n">
        <f aca="false">SUM(J5:J9)</f>
        <v>11859447</v>
      </c>
      <c r="K10" s="239"/>
      <c r="L10" s="239" t="n">
        <f aca="false">SUM(L5:L9)</f>
        <v>12633814</v>
      </c>
    </row>
    <row r="11" customFormat="false" ht="15.4" hidden="false" customHeight="false" outlineLevel="0" collapsed="false">
      <c r="A11" s="0"/>
      <c r="B11" s="0"/>
      <c r="F11" s="0"/>
      <c r="G11" s="0"/>
      <c r="H11" s="236"/>
    </row>
    <row r="12" customFormat="false" ht="15.4" hidden="false" customHeight="false" outlineLevel="0" collapsed="false">
      <c r="A12" s="0"/>
      <c r="B12" s="0"/>
      <c r="F12" s="0"/>
      <c r="G12" s="0"/>
      <c r="H12" s="0"/>
    </row>
    <row r="13" customFormat="false" ht="15.4" hidden="false" customHeight="false" outlineLevel="0" collapsed="false">
      <c r="A13" s="0"/>
      <c r="B13" s="0"/>
      <c r="F13" s="235" t="s">
        <v>181</v>
      </c>
      <c r="G13" s="14"/>
      <c r="H13" s="235" t="s">
        <v>182</v>
      </c>
    </row>
    <row r="14" customFormat="false" ht="15.4" hidden="false" customHeight="false" outlineLevel="0" collapsed="false">
      <c r="A14" s="0"/>
      <c r="B14" s="0"/>
      <c r="F14" s="240"/>
      <c r="G14" s="14"/>
      <c r="H14" s="240"/>
    </row>
    <row r="15" customFormat="false" ht="15.4" hidden="false" customHeight="false" outlineLevel="0" collapsed="false">
      <c r="A15" s="2" t="s">
        <v>200</v>
      </c>
      <c r="B15" s="0"/>
      <c r="F15" s="236" t="n">
        <v>357788</v>
      </c>
      <c r="G15" s="0"/>
      <c r="H15" s="236" t="n">
        <v>240162</v>
      </c>
    </row>
    <row r="16" customFormat="false" ht="15.4" hidden="false" customHeight="false" outlineLevel="0" collapsed="false">
      <c r="A16" s="2" t="s">
        <v>72</v>
      </c>
      <c r="B16" s="0"/>
      <c r="F16" s="170" t="n">
        <v>-712273</v>
      </c>
      <c r="G16" s="170"/>
      <c r="H16" s="170" t="n">
        <v>557154</v>
      </c>
    </row>
    <row r="17" customFormat="false" ht="17.65" hidden="false" customHeight="false" outlineLevel="0" collapsed="false">
      <c r="A17" s="2" t="s">
        <v>201</v>
      </c>
      <c r="B17" s="0"/>
      <c r="F17" s="238" t="n">
        <v>-77403</v>
      </c>
      <c r="G17" s="238"/>
      <c r="H17" s="238" t="n">
        <v>-59210</v>
      </c>
    </row>
    <row r="18" customFormat="false" ht="15.4" hidden="false" customHeight="false" outlineLevel="0" collapsed="false">
      <c r="B18" s="0"/>
      <c r="F18" s="0"/>
      <c r="H18" s="0"/>
    </row>
    <row r="19" customFormat="false" ht="17.65" hidden="false" customHeight="false" outlineLevel="0" collapsed="false">
      <c r="B19" s="2" t="s">
        <v>20</v>
      </c>
      <c r="F19" s="239" t="n">
        <f aca="false">SUM(F15:F18)</f>
        <v>-431888</v>
      </c>
      <c r="H19" s="239" t="n">
        <f aca="false">SUM(H15:H18)</f>
        <v>738106</v>
      </c>
    </row>
  </sheetData>
  <mergeCells count="2">
    <mergeCell ref="F1:H1"/>
    <mergeCell ref="J1:L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0"/>
  <sheetViews>
    <sheetView windowProtection="false" showFormulas="false" showGridLines="false" showRowColHeaders="true" showZeros="true" rightToLeft="false" tabSelected="false" showOutlineSymbols="true" defaultGridColor="true" view="normal" topLeftCell="A33" colorId="64" zoomScale="100" zoomScaleNormal="100" zoomScalePageLayoutView="100" workbookViewId="0">
      <selection pane="topLeft" activeCell="H22" activeCellId="0" sqref="H22"/>
    </sheetView>
  </sheetViews>
  <sheetFormatPr defaultRowHeight="15.4"/>
  <cols>
    <col collapsed="false" hidden="false" max="1" min="1" style="229" width="3.4030612244898"/>
    <col collapsed="false" hidden="false" max="3" min="2" style="229" width="8.86224489795918"/>
    <col collapsed="false" hidden="false" max="4" min="4" style="229" width="9.59183673469388"/>
    <col collapsed="false" hidden="true" max="5" min="5" style="229" width="0"/>
    <col collapsed="false" hidden="false" max="6" min="6" style="229" width="14.3979591836735"/>
    <col collapsed="false" hidden="false" max="7" min="7" style="229" width="1.13265306122449"/>
    <col collapsed="false" hidden="false" max="8" min="8" style="229" width="14.3979591836735"/>
    <col collapsed="false" hidden="false" max="9" min="9" style="229" width="1.59183673469388"/>
    <col collapsed="false" hidden="false" max="10" min="10" style="229" width="14.3979591836735"/>
    <col collapsed="false" hidden="false" max="11" min="11" style="229" width="1.39285714285714"/>
    <col collapsed="false" hidden="false" max="12" min="12" style="229" width="14.3979591836735"/>
    <col collapsed="false" hidden="false" max="13" min="13" style="229" width="1.39285714285714"/>
    <col collapsed="false" hidden="false" max="14" min="14" style="229" width="14.3979591836735"/>
    <col collapsed="false" hidden="false" max="1025" min="15" style="229" width="8.86224489795918"/>
  </cols>
  <sheetData>
    <row r="1" customFormat="false" ht="15.4" hidden="false" customHeight="false" outlineLevel="0" collapsed="false">
      <c r="A1" s="0"/>
      <c r="B1" s="0"/>
      <c r="C1" s="0"/>
      <c r="D1" s="0"/>
      <c r="E1" s="0"/>
      <c r="F1" s="11" t="s">
        <v>181</v>
      </c>
      <c r="G1" s="11"/>
      <c r="H1" s="11"/>
      <c r="I1" s="11"/>
      <c r="J1" s="11"/>
      <c r="K1" s="11"/>
      <c r="L1" s="11"/>
      <c r="M1" s="0"/>
      <c r="N1" s="0"/>
    </row>
    <row r="2" customFormat="false" ht="15.4" hidden="false" customHeight="false" outlineLevel="0" collapsed="false">
      <c r="A2" s="0"/>
      <c r="B2" s="0"/>
      <c r="C2" s="0"/>
      <c r="D2" s="0"/>
      <c r="E2" s="0"/>
      <c r="F2" s="0"/>
      <c r="G2" s="0"/>
      <c r="H2" s="0"/>
      <c r="I2" s="0"/>
      <c r="J2" s="14" t="s">
        <v>202</v>
      </c>
      <c r="K2" s="0"/>
      <c r="L2" s="0"/>
      <c r="M2" s="0"/>
      <c r="N2" s="0"/>
    </row>
    <row r="3" customFormat="false" ht="15.4" hidden="false" customHeight="false" outlineLevel="0" collapsed="false">
      <c r="A3" s="0"/>
      <c r="B3" s="0"/>
      <c r="C3" s="0"/>
      <c r="D3" s="0"/>
      <c r="E3" s="0"/>
      <c r="F3" s="0"/>
      <c r="G3" s="0"/>
      <c r="H3" s="0"/>
      <c r="I3" s="0"/>
      <c r="J3" s="14" t="s">
        <v>95</v>
      </c>
      <c r="K3" s="14"/>
      <c r="L3" s="14" t="s">
        <v>202</v>
      </c>
      <c r="M3" s="14"/>
      <c r="N3" s="0"/>
    </row>
    <row r="4" customFormat="false" ht="15.4" hidden="false" customHeight="false" outlineLevel="0" collapsed="false">
      <c r="A4" s="0"/>
      <c r="B4" s="0"/>
      <c r="C4" s="0"/>
      <c r="D4" s="0"/>
      <c r="E4" s="0"/>
      <c r="F4" s="0"/>
      <c r="G4" s="0"/>
      <c r="H4" s="14" t="s">
        <v>203</v>
      </c>
      <c r="I4" s="0"/>
      <c r="J4" s="14" t="s">
        <v>204</v>
      </c>
      <c r="K4" s="14"/>
      <c r="L4" s="14" t="s">
        <v>205</v>
      </c>
      <c r="M4" s="14"/>
      <c r="N4" s="0"/>
    </row>
    <row r="5" customFormat="false" ht="15.4" hidden="false" customHeight="false" outlineLevel="0" collapsed="false">
      <c r="A5" s="0"/>
      <c r="B5" s="0"/>
      <c r="C5" s="0"/>
      <c r="D5" s="0"/>
      <c r="E5" s="0"/>
      <c r="F5" s="14" t="s">
        <v>20</v>
      </c>
      <c r="G5" s="14"/>
      <c r="H5" s="14" t="s">
        <v>206</v>
      </c>
      <c r="I5" s="14"/>
      <c r="J5" s="14" t="s">
        <v>207</v>
      </c>
      <c r="K5" s="14"/>
      <c r="L5" s="14" t="s">
        <v>207</v>
      </c>
      <c r="M5" s="14"/>
      <c r="N5" s="0"/>
    </row>
    <row r="6" customFormat="false" ht="15.4" hidden="false" customHeight="false" outlineLevel="0" collapsed="false">
      <c r="A6" s="0"/>
      <c r="B6" s="0"/>
      <c r="C6" s="0"/>
      <c r="D6" s="0"/>
      <c r="E6" s="0"/>
      <c r="F6" s="11" t="s">
        <v>208</v>
      </c>
      <c r="G6" s="14"/>
      <c r="H6" s="11" t="s">
        <v>209</v>
      </c>
      <c r="I6" s="14"/>
      <c r="J6" s="11" t="s">
        <v>210</v>
      </c>
      <c r="K6" s="14"/>
      <c r="L6" s="11" t="s">
        <v>211</v>
      </c>
      <c r="N6" s="0"/>
    </row>
    <row r="7" customFormat="false" ht="6.6" hidden="false" customHeight="true" outlineLevel="0" collapsed="false">
      <c r="A7" s="0"/>
      <c r="B7" s="0"/>
      <c r="C7" s="0"/>
      <c r="D7" s="0"/>
      <c r="E7" s="0"/>
      <c r="F7" s="12"/>
      <c r="G7" s="14"/>
      <c r="H7" s="12"/>
      <c r="I7" s="14"/>
      <c r="J7" s="12"/>
      <c r="K7" s="14"/>
      <c r="L7" s="12"/>
      <c r="N7" s="0"/>
    </row>
    <row r="8" customFormat="false" ht="15.4" hidden="false" customHeight="false" outlineLevel="0" collapsed="false">
      <c r="A8" s="2" t="s">
        <v>212</v>
      </c>
      <c r="B8" s="0"/>
      <c r="C8" s="0"/>
      <c r="D8" s="0"/>
      <c r="E8" s="0"/>
      <c r="F8" s="171" t="n">
        <v>1781738</v>
      </c>
      <c r="G8" s="171"/>
      <c r="H8" s="171" t="n">
        <f aca="false">F8</f>
        <v>1781738</v>
      </c>
      <c r="I8" s="171"/>
      <c r="J8" s="171" t="n">
        <v>0</v>
      </c>
      <c r="K8" s="171"/>
      <c r="L8" s="171" t="n">
        <v>0</v>
      </c>
      <c r="N8" s="0"/>
    </row>
    <row r="9" customFormat="false" ht="15.4" hidden="false" customHeight="false" outlineLevel="0" collapsed="false">
      <c r="A9" s="2" t="s">
        <v>198</v>
      </c>
      <c r="B9" s="0"/>
      <c r="C9" s="0"/>
      <c r="D9" s="0"/>
      <c r="E9" s="0"/>
      <c r="F9" s="170"/>
      <c r="G9" s="170"/>
      <c r="H9" s="170"/>
      <c r="I9" s="170"/>
      <c r="J9" s="170"/>
      <c r="K9" s="170"/>
      <c r="L9" s="170"/>
      <c r="N9" s="0"/>
    </row>
    <row r="10" customFormat="false" ht="15.4" hidden="false" customHeight="false" outlineLevel="0" collapsed="false">
      <c r="A10" s="0"/>
      <c r="B10" s="2" t="s">
        <v>213</v>
      </c>
      <c r="C10" s="0"/>
      <c r="D10" s="0"/>
      <c r="E10" s="0"/>
      <c r="F10" s="170" t="n">
        <v>3012153</v>
      </c>
      <c r="G10" s="170"/>
      <c r="H10" s="170" t="n">
        <f aca="false">F10</f>
        <v>3012153</v>
      </c>
      <c r="I10" s="170"/>
      <c r="J10" s="170" t="n">
        <v>0</v>
      </c>
      <c r="K10" s="170"/>
      <c r="L10" s="170" t="n">
        <v>0</v>
      </c>
      <c r="N10" s="0"/>
    </row>
    <row r="11" customFormat="false" ht="15.4" hidden="false" customHeight="false" outlineLevel="0" collapsed="false">
      <c r="A11" s="0"/>
      <c r="B11" s="2" t="s">
        <v>214</v>
      </c>
      <c r="C11" s="0"/>
      <c r="D11" s="0"/>
      <c r="E11" s="0"/>
      <c r="F11" s="170" t="n">
        <v>1529015</v>
      </c>
      <c r="G11" s="170"/>
      <c r="H11" s="170" t="n">
        <f aca="false">F11</f>
        <v>1529015</v>
      </c>
      <c r="I11" s="170"/>
      <c r="J11" s="170" t="n">
        <v>0</v>
      </c>
      <c r="K11" s="170"/>
      <c r="L11" s="170" t="n">
        <v>0</v>
      </c>
      <c r="N11" s="0"/>
    </row>
    <row r="12" customFormat="false" ht="15.4" hidden="false" customHeight="false" outlineLevel="0" collapsed="false">
      <c r="A12" s="0"/>
      <c r="B12" s="2" t="s">
        <v>215</v>
      </c>
      <c r="C12" s="0"/>
      <c r="D12" s="0"/>
      <c r="E12" s="0"/>
      <c r="F12" s="170" t="n">
        <v>703984</v>
      </c>
      <c r="G12" s="170"/>
      <c r="H12" s="170" t="n">
        <f aca="false">F12</f>
        <v>703984</v>
      </c>
      <c r="I12" s="170"/>
      <c r="J12" s="170" t="n">
        <v>0</v>
      </c>
      <c r="K12" s="170"/>
      <c r="L12" s="170" t="n">
        <v>0</v>
      </c>
      <c r="N12" s="0"/>
    </row>
    <row r="13" customFormat="false" ht="15.4" hidden="false" customHeight="false" outlineLevel="0" collapsed="false">
      <c r="A13" s="0"/>
      <c r="B13" s="2" t="s">
        <v>216</v>
      </c>
      <c r="C13" s="0"/>
      <c r="D13" s="0"/>
      <c r="E13" s="0"/>
      <c r="F13" s="170" t="n">
        <v>85953</v>
      </c>
      <c r="G13" s="170"/>
      <c r="H13" s="170" t="n">
        <f aca="false">F13</f>
        <v>85953</v>
      </c>
      <c r="I13" s="170"/>
      <c r="J13" s="170" t="n">
        <v>0</v>
      </c>
      <c r="K13" s="170"/>
      <c r="L13" s="170" t="n">
        <v>0</v>
      </c>
      <c r="N13" s="0"/>
    </row>
    <row r="14" customFormat="false" ht="15.4" hidden="false" customHeight="false" outlineLevel="0" collapsed="false">
      <c r="A14" s="0"/>
      <c r="B14" s="2" t="s">
        <v>217</v>
      </c>
      <c r="C14" s="0"/>
      <c r="D14" s="0"/>
      <c r="E14" s="0"/>
      <c r="F14" s="170" t="n">
        <v>44771</v>
      </c>
      <c r="G14" s="170"/>
      <c r="H14" s="170" t="n">
        <f aca="false">F14</f>
        <v>44771</v>
      </c>
      <c r="I14" s="170"/>
      <c r="J14" s="170" t="n">
        <v>0</v>
      </c>
      <c r="K14" s="170"/>
      <c r="L14" s="170" t="n">
        <v>0</v>
      </c>
      <c r="N14" s="0"/>
    </row>
    <row r="15" customFormat="false" ht="15.4" hidden="false" customHeight="false" outlineLevel="0" collapsed="false">
      <c r="A15" s="0"/>
      <c r="B15" s="2" t="s">
        <v>218</v>
      </c>
      <c r="C15" s="0"/>
      <c r="D15" s="0"/>
      <c r="E15" s="0"/>
      <c r="F15" s="170" t="n">
        <v>451915</v>
      </c>
      <c r="G15" s="170"/>
      <c r="H15" s="170" t="n">
        <f aca="false">F15</f>
        <v>451915</v>
      </c>
      <c r="I15" s="170"/>
      <c r="J15" s="170" t="n">
        <v>0</v>
      </c>
      <c r="K15" s="170"/>
      <c r="L15" s="170" t="n">
        <v>0</v>
      </c>
      <c r="N15" s="0"/>
    </row>
    <row r="16" customFormat="false" ht="15.4" hidden="false" customHeight="false" outlineLevel="0" collapsed="false">
      <c r="A16" s="0"/>
      <c r="B16" s="2" t="s">
        <v>219</v>
      </c>
      <c r="C16" s="0"/>
      <c r="D16" s="0"/>
      <c r="E16" s="0"/>
      <c r="F16" s="170" t="n">
        <v>222268</v>
      </c>
      <c r="G16" s="170"/>
      <c r="H16" s="170" t="n">
        <f aca="false">F16</f>
        <v>222268</v>
      </c>
      <c r="I16" s="170"/>
      <c r="J16" s="170" t="n">
        <v>0</v>
      </c>
      <c r="K16" s="170"/>
      <c r="L16" s="170" t="n">
        <v>0</v>
      </c>
      <c r="N16" s="0"/>
    </row>
    <row r="17" customFormat="false" ht="15.4" hidden="false" customHeight="false" outlineLevel="0" collapsed="false">
      <c r="A17" s="0"/>
      <c r="B17" s="2" t="s">
        <v>220</v>
      </c>
      <c r="C17" s="0"/>
      <c r="D17" s="0"/>
      <c r="E17" s="0"/>
      <c r="F17" s="170" t="n">
        <v>237965</v>
      </c>
      <c r="G17" s="170"/>
      <c r="H17" s="170" t="n">
        <f aca="false">F17</f>
        <v>237965</v>
      </c>
      <c r="I17" s="170"/>
      <c r="J17" s="170" t="n">
        <v>0</v>
      </c>
      <c r="K17" s="170"/>
      <c r="L17" s="170" t="n">
        <v>0</v>
      </c>
      <c r="N17" s="0"/>
    </row>
    <row r="18" customFormat="false" ht="15.4" hidden="false" customHeight="false" outlineLevel="0" collapsed="false">
      <c r="A18" s="0"/>
      <c r="B18" s="2" t="s">
        <v>221</v>
      </c>
      <c r="C18" s="0"/>
      <c r="D18" s="0"/>
      <c r="E18" s="0"/>
      <c r="F18" s="170" t="n">
        <v>312902</v>
      </c>
      <c r="G18" s="170"/>
      <c r="H18" s="170" t="n">
        <f aca="false">F18</f>
        <v>312902</v>
      </c>
      <c r="I18" s="170"/>
      <c r="J18" s="170" t="n">
        <v>0</v>
      </c>
      <c r="K18" s="170"/>
      <c r="L18" s="170" t="n">
        <v>0</v>
      </c>
      <c r="N18" s="0"/>
    </row>
    <row r="19" customFormat="false" ht="15.4" hidden="false" customHeight="false" outlineLevel="0" collapsed="false">
      <c r="A19" s="0"/>
      <c r="B19" s="2" t="s">
        <v>95</v>
      </c>
      <c r="C19" s="0"/>
      <c r="D19" s="0"/>
      <c r="E19" s="0"/>
      <c r="F19" s="170" t="n">
        <v>963550</v>
      </c>
      <c r="G19" s="170"/>
      <c r="H19" s="170" t="n">
        <f aca="false">F19</f>
        <v>963550</v>
      </c>
      <c r="I19" s="170"/>
      <c r="J19" s="170" t="n">
        <v>0</v>
      </c>
      <c r="K19" s="170"/>
      <c r="L19" s="170" t="n">
        <v>0</v>
      </c>
      <c r="N19" s="0"/>
    </row>
    <row r="20" customFormat="false" ht="17.65" hidden="false" customHeight="false" outlineLevel="0" collapsed="false">
      <c r="A20" s="2" t="s">
        <v>199</v>
      </c>
      <c r="B20" s="0"/>
      <c r="C20" s="0"/>
      <c r="D20" s="0"/>
      <c r="E20" s="0"/>
      <c r="F20" s="238" t="n">
        <v>2569667</v>
      </c>
      <c r="G20" s="238"/>
      <c r="H20" s="238" t="n">
        <v>0</v>
      </c>
      <c r="I20" s="238"/>
      <c r="J20" s="238" t="n">
        <f aca="false">F20</f>
        <v>2569667</v>
      </c>
      <c r="K20" s="238"/>
      <c r="L20" s="238" t="n">
        <v>0</v>
      </c>
      <c r="N20" s="0"/>
    </row>
    <row r="21" customFormat="false" ht="4.7" hidden="false" customHeight="true" outlineLevel="0" collapsed="false">
      <c r="A21" s="0"/>
      <c r="B21" s="0"/>
      <c r="C21" s="0"/>
      <c r="D21" s="0"/>
      <c r="E21" s="0"/>
      <c r="F21" s="237"/>
      <c r="G21" s="237"/>
      <c r="H21" s="237"/>
      <c r="I21" s="237"/>
      <c r="J21" s="237"/>
      <c r="K21" s="237"/>
      <c r="L21" s="237"/>
      <c r="N21" s="0"/>
    </row>
    <row r="22" customFormat="false" ht="17.65" hidden="false" customHeight="false" outlineLevel="0" collapsed="false">
      <c r="A22" s="0"/>
      <c r="B22" s="234"/>
      <c r="C22" s="0"/>
      <c r="D22" s="0"/>
      <c r="E22" s="0"/>
      <c r="F22" s="237" t="n">
        <f aca="false">SUM(F8:F20)</f>
        <v>11915881</v>
      </c>
      <c r="G22" s="239"/>
      <c r="H22" s="239" t="n">
        <f aca="false">SUM(H8:H20)</f>
        <v>9346214</v>
      </c>
      <c r="I22" s="239"/>
      <c r="J22" s="239" t="n">
        <f aca="false">SUM(J8:J20)</f>
        <v>2569667</v>
      </c>
      <c r="K22" s="239"/>
      <c r="L22" s="239" t="n">
        <f aca="false">SUM(L8:L21)</f>
        <v>0</v>
      </c>
      <c r="N22" s="0"/>
    </row>
    <row r="23" customFormat="false" ht="15.4" hidden="false" customHeight="false" outlineLevel="0" collapsed="false">
      <c r="A23" s="2" t="s">
        <v>222</v>
      </c>
      <c r="B23" s="0"/>
      <c r="C23" s="0"/>
      <c r="D23" s="0"/>
      <c r="E23" s="0"/>
      <c r="F23" s="237"/>
      <c r="G23" s="237"/>
      <c r="H23" s="237"/>
      <c r="I23" s="237"/>
      <c r="J23" s="237"/>
      <c r="K23" s="237"/>
      <c r="L23" s="237"/>
      <c r="N23" s="0"/>
    </row>
    <row r="24" customFormat="false" ht="17.65" hidden="false" customHeight="false" outlineLevel="0" collapsed="false">
      <c r="A24" s="0"/>
      <c r="B24" s="2" t="s">
        <v>223</v>
      </c>
      <c r="C24" s="0"/>
      <c r="D24" s="0"/>
      <c r="E24" s="0"/>
      <c r="F24" s="241" t="n">
        <f aca="false">'Note 3'!H6</f>
        <v>1207532</v>
      </c>
      <c r="G24" s="237"/>
      <c r="H24" s="237"/>
      <c r="I24" s="237"/>
      <c r="J24" s="237"/>
      <c r="K24" s="237"/>
      <c r="L24" s="237"/>
      <c r="N24" s="0"/>
    </row>
    <row r="25" customFormat="false" ht="15.4" hidden="false" customHeight="false" outlineLevel="0" collapsed="false">
      <c r="A25" s="0"/>
      <c r="B25" s="0"/>
      <c r="C25" s="0"/>
      <c r="D25" s="0"/>
      <c r="E25" s="0"/>
      <c r="F25" s="0"/>
      <c r="G25" s="0"/>
      <c r="H25" s="0"/>
      <c r="I25" s="0"/>
      <c r="J25" s="0"/>
      <c r="K25" s="0"/>
      <c r="L25" s="0"/>
      <c r="N25" s="0"/>
    </row>
    <row r="26" customFormat="false" ht="17.65" hidden="false" customHeight="false" outlineLevel="0" collapsed="false">
      <c r="A26" s="0"/>
      <c r="B26" s="0"/>
      <c r="C26" s="2" t="s">
        <v>20</v>
      </c>
      <c r="D26" s="0"/>
      <c r="E26" s="0"/>
      <c r="F26" s="239" t="n">
        <f aca="false">F24+F22</f>
        <v>13123413</v>
      </c>
      <c r="G26" s="0"/>
      <c r="H26" s="0"/>
      <c r="I26" s="0"/>
      <c r="J26" s="0"/>
      <c r="K26" s="0"/>
      <c r="L26" s="0"/>
      <c r="N26" s="0"/>
    </row>
    <row r="27" customFormat="false" ht="15.4" hidden="false" customHeight="false" outlineLevel="0" collapsed="false">
      <c r="A27" s="0"/>
      <c r="B27" s="0"/>
      <c r="C27" s="0"/>
      <c r="D27" s="0"/>
      <c r="E27" s="0"/>
      <c r="F27" s="236"/>
      <c r="G27" s="0"/>
      <c r="H27" s="0"/>
      <c r="I27" s="0"/>
      <c r="J27" s="0"/>
      <c r="K27" s="0"/>
      <c r="L27" s="0"/>
      <c r="N27" s="0"/>
    </row>
    <row r="28" customFormat="false" ht="15.4" hidden="false" customHeight="false" outlineLevel="0" collapsed="false">
      <c r="A28" s="0"/>
      <c r="B28" s="0"/>
      <c r="C28" s="0"/>
      <c r="D28" s="0"/>
      <c r="E28" s="0"/>
      <c r="F28" s="11" t="s">
        <v>182</v>
      </c>
      <c r="G28" s="11"/>
      <c r="H28" s="11"/>
      <c r="I28" s="11"/>
      <c r="J28" s="11"/>
      <c r="K28" s="11"/>
      <c r="L28" s="11"/>
      <c r="N28" s="0"/>
    </row>
    <row r="29" customFormat="false" ht="15.4" hidden="false" customHeight="false" outlineLevel="0" collapsed="false">
      <c r="A29" s="0"/>
      <c r="B29" s="0"/>
      <c r="C29" s="0"/>
      <c r="D29" s="0"/>
      <c r="E29" s="0"/>
      <c r="F29" s="0"/>
      <c r="G29" s="0"/>
      <c r="H29" s="0"/>
      <c r="I29" s="0"/>
      <c r="J29" s="14" t="s">
        <v>202</v>
      </c>
      <c r="K29" s="0"/>
      <c r="L29" s="0"/>
      <c r="N29" s="0"/>
    </row>
    <row r="30" customFormat="false" ht="15.4" hidden="false" customHeight="false" outlineLevel="0" collapsed="false">
      <c r="A30" s="0"/>
      <c r="B30" s="0"/>
      <c r="C30" s="0"/>
      <c r="D30" s="0"/>
      <c r="E30" s="0"/>
      <c r="F30" s="0"/>
      <c r="G30" s="0"/>
      <c r="H30" s="0"/>
      <c r="I30" s="0"/>
      <c r="J30" s="14" t="s">
        <v>95</v>
      </c>
      <c r="K30" s="14"/>
      <c r="L30" s="14" t="s">
        <v>202</v>
      </c>
      <c r="N30" s="0"/>
    </row>
    <row r="31" customFormat="false" ht="15.4" hidden="false" customHeight="false" outlineLevel="0" collapsed="false">
      <c r="A31" s="0"/>
      <c r="B31" s="0"/>
      <c r="C31" s="0"/>
      <c r="D31" s="0"/>
      <c r="E31" s="0"/>
      <c r="F31" s="0"/>
      <c r="G31" s="0"/>
      <c r="H31" s="14" t="s">
        <v>203</v>
      </c>
      <c r="I31" s="0"/>
      <c r="J31" s="14" t="s">
        <v>204</v>
      </c>
      <c r="K31" s="14"/>
      <c r="L31" s="14" t="s">
        <v>205</v>
      </c>
      <c r="N31" s="0"/>
    </row>
    <row r="32" customFormat="false" ht="15.4" hidden="false" customHeight="false" outlineLevel="0" collapsed="false">
      <c r="A32" s="0"/>
      <c r="B32" s="0"/>
      <c r="C32" s="0"/>
      <c r="D32" s="0"/>
      <c r="E32" s="0"/>
      <c r="F32" s="14" t="s">
        <v>20</v>
      </c>
      <c r="G32" s="14"/>
      <c r="H32" s="14" t="s">
        <v>206</v>
      </c>
      <c r="I32" s="14"/>
      <c r="J32" s="14" t="s">
        <v>207</v>
      </c>
      <c r="K32" s="14"/>
      <c r="L32" s="14" t="s">
        <v>207</v>
      </c>
      <c r="N32" s="0"/>
    </row>
    <row r="33" customFormat="false" ht="15.4" hidden="false" customHeight="false" outlineLevel="0" collapsed="false">
      <c r="A33" s="0"/>
      <c r="B33" s="0"/>
      <c r="C33" s="0"/>
      <c r="D33" s="0"/>
      <c r="E33" s="0"/>
      <c r="F33" s="11" t="s">
        <v>208</v>
      </c>
      <c r="G33" s="14"/>
      <c r="H33" s="11" t="s">
        <v>209</v>
      </c>
      <c r="I33" s="14"/>
      <c r="J33" s="11" t="s">
        <v>210</v>
      </c>
      <c r="K33" s="14"/>
      <c r="L33" s="11" t="s">
        <v>211</v>
      </c>
      <c r="N33" s="0"/>
    </row>
    <row r="34" customFormat="false" ht="6.6" hidden="false" customHeight="true" outlineLevel="0" collapsed="false">
      <c r="A34" s="0"/>
      <c r="B34" s="0"/>
      <c r="C34" s="0"/>
      <c r="D34" s="0"/>
      <c r="E34" s="0"/>
      <c r="F34" s="12"/>
      <c r="G34" s="14"/>
      <c r="H34" s="12"/>
      <c r="I34" s="14"/>
      <c r="J34" s="12"/>
      <c r="K34" s="14"/>
      <c r="L34" s="12"/>
      <c r="N34" s="0"/>
    </row>
    <row r="35" customFormat="false" ht="15.4" hidden="false" customHeight="false" outlineLevel="0" collapsed="false">
      <c r="A35" s="2" t="s">
        <v>212</v>
      </c>
      <c r="B35" s="0"/>
      <c r="C35" s="0"/>
      <c r="D35" s="0"/>
      <c r="E35" s="0"/>
      <c r="F35" s="236" t="n">
        <v>1644045</v>
      </c>
      <c r="G35" s="236"/>
      <c r="H35" s="236" t="n">
        <v>1644045</v>
      </c>
      <c r="I35" s="236"/>
      <c r="J35" s="236" t="n">
        <v>0</v>
      </c>
      <c r="K35" s="236"/>
      <c r="L35" s="236" t="n">
        <v>0</v>
      </c>
      <c r="N35" s="0"/>
    </row>
    <row r="36" customFormat="false" ht="15.4" hidden="false" customHeight="false" outlineLevel="0" collapsed="false">
      <c r="A36" s="2" t="s">
        <v>198</v>
      </c>
      <c r="B36" s="0"/>
      <c r="C36" s="0"/>
      <c r="D36" s="0"/>
      <c r="E36" s="0"/>
      <c r="F36" s="237"/>
      <c r="G36" s="237"/>
      <c r="H36" s="237"/>
      <c r="I36" s="237"/>
      <c r="J36" s="237"/>
      <c r="K36" s="237"/>
      <c r="L36" s="237"/>
      <c r="N36" s="0"/>
    </row>
    <row r="37" customFormat="false" ht="15.4" hidden="false" customHeight="false" outlineLevel="0" collapsed="false">
      <c r="A37" s="0"/>
      <c r="B37" s="2" t="s">
        <v>224</v>
      </c>
      <c r="C37" s="0"/>
      <c r="D37" s="0"/>
      <c r="E37" s="0"/>
      <c r="F37" s="237" t="n">
        <v>2160876</v>
      </c>
      <c r="G37" s="237"/>
      <c r="H37" s="237" t="n">
        <v>2160876</v>
      </c>
      <c r="I37" s="237"/>
      <c r="J37" s="237" t="n">
        <v>0</v>
      </c>
      <c r="K37" s="237"/>
      <c r="L37" s="237" t="n">
        <v>0</v>
      </c>
      <c r="N37" s="0"/>
    </row>
    <row r="38" customFormat="false" ht="15.4" hidden="false" customHeight="false" outlineLevel="0" collapsed="false">
      <c r="A38" s="0"/>
      <c r="B38" s="2" t="s">
        <v>214</v>
      </c>
      <c r="C38" s="0"/>
      <c r="D38" s="0"/>
      <c r="E38" s="0"/>
      <c r="F38" s="237" t="n">
        <v>1344384</v>
      </c>
      <c r="G38" s="237"/>
      <c r="H38" s="237" t="n">
        <v>1344384</v>
      </c>
      <c r="I38" s="237"/>
      <c r="J38" s="237" t="n">
        <v>0</v>
      </c>
      <c r="K38" s="237"/>
      <c r="L38" s="237" t="n">
        <v>0</v>
      </c>
      <c r="N38" s="0"/>
    </row>
    <row r="39" customFormat="false" ht="15.4" hidden="false" customHeight="false" outlineLevel="0" collapsed="false">
      <c r="A39" s="0"/>
      <c r="B39" s="2" t="s">
        <v>215</v>
      </c>
      <c r="C39" s="0"/>
      <c r="D39" s="0"/>
      <c r="E39" s="0"/>
      <c r="F39" s="237" t="n">
        <v>673373</v>
      </c>
      <c r="G39" s="237"/>
      <c r="H39" s="237" t="n">
        <v>673373</v>
      </c>
      <c r="I39" s="237"/>
      <c r="J39" s="237" t="n">
        <v>0</v>
      </c>
      <c r="K39" s="237"/>
      <c r="L39" s="237" t="n">
        <v>0</v>
      </c>
      <c r="N39" s="0"/>
    </row>
    <row r="40" customFormat="false" ht="15.4" hidden="false" customHeight="false" outlineLevel="0" collapsed="false">
      <c r="A40" s="0"/>
      <c r="B40" s="2" t="s">
        <v>216</v>
      </c>
      <c r="C40" s="0"/>
      <c r="D40" s="0"/>
      <c r="E40" s="0"/>
      <c r="F40" s="237" t="n">
        <v>579799</v>
      </c>
      <c r="G40" s="237"/>
      <c r="H40" s="237" t="n">
        <v>579799</v>
      </c>
      <c r="I40" s="237"/>
      <c r="J40" s="237" t="n">
        <v>0</v>
      </c>
      <c r="K40" s="237"/>
      <c r="L40" s="237" t="n">
        <v>0</v>
      </c>
      <c r="N40" s="0"/>
    </row>
    <row r="41" customFormat="false" ht="15.4" hidden="false" customHeight="false" outlineLevel="0" collapsed="false">
      <c r="A41" s="0"/>
      <c r="B41" s="2" t="s">
        <v>225</v>
      </c>
      <c r="C41" s="0"/>
      <c r="D41" s="0"/>
      <c r="E41" s="0"/>
      <c r="F41" s="237" t="n">
        <v>85330</v>
      </c>
      <c r="G41" s="237"/>
      <c r="H41" s="237" t="n">
        <v>85330</v>
      </c>
      <c r="I41" s="237"/>
      <c r="J41" s="237" t="n">
        <v>0</v>
      </c>
      <c r="K41" s="237"/>
      <c r="L41" s="237" t="n">
        <v>0</v>
      </c>
      <c r="N41" s="0"/>
    </row>
    <row r="42" customFormat="false" ht="15.4" hidden="false" customHeight="false" outlineLevel="0" collapsed="false">
      <c r="A42" s="0"/>
      <c r="B42" s="2" t="s">
        <v>217</v>
      </c>
      <c r="C42" s="0"/>
      <c r="D42" s="0"/>
      <c r="E42" s="0"/>
      <c r="F42" s="237" t="n">
        <v>82020</v>
      </c>
      <c r="G42" s="237"/>
      <c r="H42" s="237" t="n">
        <v>82020</v>
      </c>
      <c r="I42" s="237"/>
      <c r="J42" s="237" t="n">
        <v>0</v>
      </c>
      <c r="K42" s="237"/>
      <c r="L42" s="237" t="n">
        <v>0</v>
      </c>
      <c r="N42" s="0"/>
    </row>
    <row r="43" customFormat="false" ht="15.4" hidden="false" customHeight="false" outlineLevel="0" collapsed="false">
      <c r="A43" s="0"/>
      <c r="B43" s="2" t="s">
        <v>218</v>
      </c>
      <c r="C43" s="0"/>
      <c r="D43" s="0"/>
      <c r="E43" s="0"/>
      <c r="F43" s="237" t="n">
        <v>434677</v>
      </c>
      <c r="G43" s="237"/>
      <c r="H43" s="237" t="n">
        <v>434677</v>
      </c>
      <c r="I43" s="237"/>
      <c r="J43" s="237" t="n">
        <v>0</v>
      </c>
      <c r="K43" s="237"/>
      <c r="L43" s="237" t="n">
        <v>0</v>
      </c>
      <c r="N43" s="0"/>
    </row>
    <row r="44" customFormat="false" ht="15.4" hidden="false" customHeight="false" outlineLevel="0" collapsed="false">
      <c r="A44" s="0"/>
      <c r="B44" s="2" t="s">
        <v>219</v>
      </c>
      <c r="C44" s="0"/>
      <c r="D44" s="0"/>
      <c r="E44" s="0"/>
      <c r="F44" s="237" t="n">
        <v>215509</v>
      </c>
      <c r="G44" s="237"/>
      <c r="H44" s="237" t="n">
        <v>215509</v>
      </c>
      <c r="I44" s="237"/>
      <c r="J44" s="237" t="n">
        <v>0</v>
      </c>
      <c r="K44" s="237"/>
      <c r="L44" s="237" t="n">
        <v>0</v>
      </c>
      <c r="N44" s="0"/>
    </row>
    <row r="45" customFormat="false" ht="15.4" hidden="false" customHeight="false" outlineLevel="0" collapsed="false">
      <c r="A45" s="0"/>
      <c r="B45" s="2" t="s">
        <v>220</v>
      </c>
      <c r="C45" s="0"/>
      <c r="D45" s="0"/>
      <c r="E45" s="0"/>
      <c r="F45" s="237" t="n">
        <v>218577</v>
      </c>
      <c r="G45" s="237"/>
      <c r="H45" s="237" t="n">
        <v>218577</v>
      </c>
      <c r="I45" s="237"/>
      <c r="J45" s="237" t="n">
        <v>0</v>
      </c>
      <c r="K45" s="237"/>
      <c r="L45" s="237" t="n">
        <v>0</v>
      </c>
      <c r="N45" s="0"/>
    </row>
    <row r="46" customFormat="false" ht="15.4" hidden="false" customHeight="false" outlineLevel="0" collapsed="false">
      <c r="A46" s="0"/>
      <c r="B46" s="2" t="s">
        <v>221</v>
      </c>
      <c r="C46" s="0"/>
      <c r="D46" s="0"/>
      <c r="E46" s="0"/>
      <c r="F46" s="237" t="n">
        <v>304438</v>
      </c>
      <c r="G46" s="237"/>
      <c r="H46" s="237" t="n">
        <v>304438</v>
      </c>
      <c r="I46" s="237"/>
      <c r="J46" s="237" t="n">
        <v>0</v>
      </c>
      <c r="K46" s="237"/>
      <c r="L46" s="237" t="n">
        <v>0</v>
      </c>
      <c r="N46" s="0"/>
    </row>
    <row r="47" customFormat="false" ht="15.4" hidden="false" customHeight="false" outlineLevel="0" collapsed="false">
      <c r="A47" s="0"/>
      <c r="B47" s="2" t="s">
        <v>95</v>
      </c>
      <c r="C47" s="0"/>
      <c r="D47" s="0"/>
      <c r="E47" s="0"/>
      <c r="F47" s="237" t="n">
        <v>1119520</v>
      </c>
      <c r="G47" s="237"/>
      <c r="H47" s="237" t="n">
        <v>1119520</v>
      </c>
      <c r="I47" s="237"/>
      <c r="J47" s="237" t="n">
        <v>0</v>
      </c>
      <c r="K47" s="237"/>
      <c r="L47" s="237" t="n">
        <v>0</v>
      </c>
      <c r="N47" s="0"/>
    </row>
    <row r="48" customFormat="false" ht="17.65" hidden="false" customHeight="false" outlineLevel="0" collapsed="false">
      <c r="A48" s="2" t="s">
        <v>199</v>
      </c>
      <c r="B48" s="0"/>
      <c r="C48" s="0"/>
      <c r="D48" s="0"/>
      <c r="E48" s="0"/>
      <c r="F48" s="241" t="n">
        <v>2531021</v>
      </c>
      <c r="G48" s="241"/>
      <c r="H48" s="241" t="n">
        <v>0</v>
      </c>
      <c r="I48" s="241"/>
      <c r="J48" s="241" t="n">
        <f aca="false">F48</f>
        <v>2531021</v>
      </c>
      <c r="K48" s="241"/>
      <c r="L48" s="241" t="n">
        <v>0</v>
      </c>
      <c r="N48" s="0"/>
    </row>
    <row r="49" customFormat="false" ht="6.75" hidden="false" customHeight="true" outlineLevel="0" collapsed="false">
      <c r="A49" s="0"/>
      <c r="B49" s="0"/>
      <c r="C49" s="0"/>
      <c r="D49" s="0"/>
      <c r="E49" s="0"/>
      <c r="F49" s="237"/>
      <c r="G49" s="237"/>
      <c r="H49" s="237"/>
      <c r="I49" s="237"/>
      <c r="J49" s="237"/>
      <c r="K49" s="237"/>
      <c r="L49" s="237"/>
      <c r="N49" s="0"/>
    </row>
    <row r="50" customFormat="false" ht="17.65" hidden="false" customHeight="false" outlineLevel="0" collapsed="false">
      <c r="A50" s="0"/>
      <c r="B50" s="234"/>
      <c r="C50" s="0"/>
      <c r="D50" s="0"/>
      <c r="E50" s="0"/>
      <c r="F50" s="237" t="n">
        <f aca="false">SUM(F35:F49)</f>
        <v>11393569</v>
      </c>
      <c r="G50" s="239"/>
      <c r="H50" s="239" t="n">
        <f aca="false">SUM(H35:H49)</f>
        <v>8862548</v>
      </c>
      <c r="I50" s="239"/>
      <c r="J50" s="239" t="n">
        <f aca="false">SUM(J35:J49)</f>
        <v>2531021</v>
      </c>
      <c r="K50" s="239"/>
      <c r="L50" s="239" t="n">
        <f aca="false">SUM(L35:L49)</f>
        <v>0</v>
      </c>
      <c r="N50" s="0"/>
    </row>
    <row r="51" customFormat="false" ht="15.4" hidden="false" customHeight="false" outlineLevel="0" collapsed="false">
      <c r="A51" s="2" t="s">
        <v>222</v>
      </c>
      <c r="B51" s="0"/>
      <c r="C51" s="0"/>
      <c r="D51" s="0"/>
      <c r="E51" s="0"/>
      <c r="F51" s="237"/>
      <c r="G51" s="237"/>
      <c r="H51" s="237"/>
      <c r="I51" s="237"/>
      <c r="J51" s="237"/>
      <c r="K51" s="237"/>
      <c r="L51" s="237"/>
      <c r="N51" s="0"/>
    </row>
    <row r="52" customFormat="false" ht="17.65" hidden="false" customHeight="false" outlineLevel="0" collapsed="false">
      <c r="A52" s="0"/>
      <c r="B52" s="2" t="s">
        <v>223</v>
      </c>
      <c r="C52" s="0"/>
      <c r="D52" s="0"/>
      <c r="E52" s="0"/>
      <c r="F52" s="241" t="n">
        <v>1240245</v>
      </c>
      <c r="G52" s="237"/>
      <c r="H52" s="237"/>
      <c r="I52" s="237"/>
      <c r="J52" s="237"/>
      <c r="K52" s="237"/>
      <c r="L52" s="237"/>
      <c r="N52" s="0"/>
    </row>
    <row r="53" customFormat="false" ht="15.4" hidden="false" customHeight="false" outlineLevel="0" collapsed="false">
      <c r="A53" s="0"/>
      <c r="B53" s="0"/>
      <c r="C53" s="0"/>
      <c r="D53" s="0"/>
      <c r="E53" s="0"/>
      <c r="F53" s="0"/>
      <c r="G53" s="0"/>
      <c r="H53" s="0"/>
      <c r="I53" s="0"/>
      <c r="J53" s="0"/>
      <c r="K53" s="0"/>
      <c r="L53" s="0"/>
      <c r="N53" s="0"/>
    </row>
    <row r="54" customFormat="false" ht="17.65" hidden="false" customHeight="false" outlineLevel="0" collapsed="false">
      <c r="A54" s="0"/>
      <c r="B54" s="0"/>
      <c r="C54" s="2" t="s">
        <v>20</v>
      </c>
      <c r="D54" s="0"/>
      <c r="E54" s="0"/>
      <c r="F54" s="239" t="n">
        <f aca="false">F52+F50</f>
        <v>12633814</v>
      </c>
      <c r="G54" s="0"/>
      <c r="H54" s="0"/>
      <c r="I54" s="0"/>
      <c r="J54" s="0"/>
      <c r="K54" s="0"/>
      <c r="L54" s="0"/>
      <c r="N54" s="0"/>
    </row>
    <row r="55" customFormat="false" ht="15.4" hidden="false" customHeight="false" outlineLevel="0" collapsed="false">
      <c r="A55" s="0"/>
      <c r="B55" s="0"/>
      <c r="C55" s="0"/>
      <c r="D55" s="0"/>
      <c r="E55" s="0"/>
      <c r="F55" s="236"/>
      <c r="G55" s="0"/>
      <c r="H55" s="0"/>
      <c r="I55" s="0"/>
      <c r="J55" s="0"/>
      <c r="K55" s="0"/>
      <c r="L55" s="0"/>
      <c r="N55" s="0"/>
    </row>
    <row r="56" customFormat="false" ht="15.4" hidden="false" customHeight="false" outlineLevel="0" collapsed="false">
      <c r="A56" s="242"/>
      <c r="B56" s="243"/>
      <c r="C56" s="243"/>
      <c r="D56" s="244"/>
      <c r="E56" s="244"/>
      <c r="F56" s="0"/>
      <c r="G56" s="0"/>
      <c r="H56" s="244"/>
      <c r="I56" s="244"/>
      <c r="J56" s="244"/>
      <c r="K56" s="244"/>
      <c r="L56" s="0"/>
      <c r="N56" s="244" t="s">
        <v>226</v>
      </c>
    </row>
    <row r="57" customFormat="false" ht="15.4" hidden="false" customHeight="false" outlineLevel="0" collapsed="false">
      <c r="A57" s="245"/>
      <c r="B57" s="243"/>
      <c r="C57" s="243"/>
      <c r="D57" s="0"/>
      <c r="E57" s="246"/>
      <c r="F57" s="247" t="s">
        <v>208</v>
      </c>
      <c r="G57" s="247"/>
      <c r="H57" s="247"/>
      <c r="I57" s="244"/>
      <c r="J57" s="244" t="s">
        <v>227</v>
      </c>
      <c r="K57" s="244"/>
      <c r="L57" s="244" t="s">
        <v>226</v>
      </c>
      <c r="N57" s="244" t="s">
        <v>228</v>
      </c>
    </row>
    <row r="58" customFormat="false" ht="15.4" hidden="false" customHeight="false" outlineLevel="0" collapsed="false">
      <c r="A58" s="243"/>
      <c r="B58" s="243"/>
      <c r="C58" s="243"/>
      <c r="D58" s="0"/>
      <c r="E58" s="244"/>
      <c r="F58" s="248" t="n">
        <v>43465</v>
      </c>
      <c r="H58" s="248" t="n">
        <v>43100</v>
      </c>
      <c r="I58" s="244"/>
      <c r="J58" s="247" t="s">
        <v>229</v>
      </c>
      <c r="K58" s="244"/>
      <c r="L58" s="247" t="s">
        <v>230</v>
      </c>
      <c r="N58" s="247" t="s">
        <v>231</v>
      </c>
    </row>
    <row r="59" customFormat="false" ht="15.4" hidden="false" customHeight="false" outlineLevel="0" collapsed="false">
      <c r="B59" s="243" t="s">
        <v>232</v>
      </c>
      <c r="D59" s="243"/>
      <c r="E59" s="244"/>
      <c r="F59" s="244"/>
      <c r="H59" s="0"/>
      <c r="I59" s="244"/>
      <c r="J59" s="244"/>
      <c r="K59" s="244"/>
      <c r="L59" s="244"/>
      <c r="N59" s="244"/>
    </row>
    <row r="60" customFormat="false" ht="17.65" hidden="false" customHeight="false" outlineLevel="0" collapsed="false">
      <c r="B60" s="249" t="s">
        <v>233</v>
      </c>
      <c r="E60" s="250"/>
      <c r="F60" s="250" t="n">
        <f aca="false">F24</f>
        <v>1207532</v>
      </c>
      <c r="H60" s="250" t="n">
        <f aca="false">F52</f>
        <v>1240245</v>
      </c>
      <c r="I60" s="244"/>
      <c r="J60" s="244" t="s">
        <v>234</v>
      </c>
      <c r="K60" s="244"/>
      <c r="L60" s="244" t="s">
        <v>235</v>
      </c>
      <c r="N60" s="244" t="s">
        <v>236</v>
      </c>
    </row>
  </sheetData>
  <mergeCells count="3">
    <mergeCell ref="F1:L1"/>
    <mergeCell ref="F28:L28"/>
    <mergeCell ref="F57:H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NeoOffice/2017.11$MacOSX_X86_64 NeoOffice_project/0</Application>
  <Company>Thomas Havey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1999-01-27T20:08:38Z</dcterms:created>
  <dc:creator>Karen Silhol</dc:creator>
  <dc:language>en-US</dc:language>
  <cp:lastModifiedBy>Stacy Paulo</cp:lastModifiedBy>
  <cp:lastPrinted>2019-01-31T20:47:56Z</cp:lastPrinted>
  <dcterms:modified xsi:type="dcterms:W3CDTF">2019-05-15T15:09:49Z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Thomas Havey LLP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Refresh">
    <vt:bool>1</vt:bool>
  </property>
  <property fmtid="{D5CDD505-2E9C-101B-9397-08002B2CF9AE}" pid="8" name="Refresh97">
    <vt:bool>0</vt:bool>
  </property>
  <property fmtid="{D5CDD505-2E9C-101B-9397-08002B2CF9AE}" pid="9" name="ScaleCrop">
    <vt:bool>0</vt:bool>
  </property>
  <property fmtid="{D5CDD505-2E9C-101B-9397-08002B2CF9AE}" pid="10" name="ShareDoc">
    <vt:bool>0</vt:bool>
  </property>
  <property fmtid="{D5CDD505-2E9C-101B-9397-08002B2CF9AE}" pid="11" name="Version">
    <vt:i4>20</vt:i4>
  </property>
  <property fmtid="{D5CDD505-2E9C-101B-9397-08002B2CF9AE}" pid="12" name="tabIndex">
    <vt:lpwstr>1400</vt:lpwstr>
  </property>
  <property fmtid="{D5CDD505-2E9C-101B-9397-08002B2CF9AE}" pid="13" name="tabName">
    <vt:lpwstr>Financial Statement &amp; Footnote Support</vt:lpwstr>
  </property>
  <property fmtid="{D5CDD505-2E9C-101B-9397-08002B2CF9AE}" pid="14" name="workpaperIndex">
    <vt:lpwstr>1400.01</vt:lpwstr>
  </property>
</Properties>
</file>